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 Unit\Documents\"/>
    </mc:Choice>
  </mc:AlternateContent>
  <bookViews>
    <workbookView xWindow="0" yWindow="0" windowWidth="23040" windowHeight="9192" firstSheet="11" activeTab="19"/>
  </bookViews>
  <sheets>
    <sheet name="Item list 2025 " sheetId="1" r:id="rId1"/>
    <sheet name="Item List" sheetId="3" state="hidden" r:id="rId2"/>
    <sheet name="Sheet3" sheetId="4" state="hidden" r:id="rId3"/>
    <sheet name="Maize Irrigated" sheetId="23" r:id="rId4"/>
    <sheet name="Rainfed Maize" sheetId="5" r:id="rId5"/>
    <sheet name="CA Maize" sheetId="6" r:id="rId6"/>
    <sheet name="Dry Bean" sheetId="7" r:id="rId7"/>
    <sheet name="Dry Beans Irrigated" sheetId="24" r:id="rId8"/>
    <sheet name="CA Beans" sheetId="8" r:id="rId9"/>
    <sheet name="Sweetpotato " sheetId="27" r:id="rId10"/>
    <sheet name="Sweet potato nursery" sheetId="9" r:id="rId11"/>
    <sheet name="Groundnuts " sheetId="10" r:id="rId12"/>
    <sheet name="Jugo Beans" sheetId="11" r:id="rId13"/>
    <sheet name="Cowpeas" sheetId="12" r:id="rId14"/>
    <sheet name="Taro" sheetId="13" r:id="rId15"/>
    <sheet name="Sunflower" sheetId="25" r:id="rId16"/>
    <sheet name="Sorghum" sheetId="14" r:id="rId17"/>
    <sheet name="Soybeans" sheetId="16" r:id="rId18"/>
    <sheet name="Cotton (BT) Irrigated" sheetId="17" r:id="rId19"/>
    <sheet name="Cassava " sheetId="18" r:id="rId20"/>
    <sheet name="Cotton Item List" sheetId="21" r:id="rId21"/>
    <sheet name="Sheet1" sheetId="26" r:id="rId22"/>
  </sheets>
  <externalReferences>
    <externalReference r:id="rId23"/>
  </externalReferences>
  <definedNames>
    <definedName name="Z_AF1A8D2B_0844_48F3_A6A3_78357CDEA1B4_.wvu.Rows" localSheetId="1">'Item List'!$368:$374</definedName>
    <definedName name="Z_AF1A8D2B_0844_48F3_A6A3_78357CDEA1B4_.wvu.Rows" localSheetId="0">'Item list 2025 '!#REF!</definedName>
    <definedName name="Z_FCF4E3F8_7165_42D2_AFBD_DB003063B19B_.wvu.Rows" localSheetId="1">'Item List'!$368:$374</definedName>
    <definedName name="Z_FCF4E3F8_7165_42D2_AFBD_DB003063B19B_.wvu.Rows" localSheetId="0">'Item list 2025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8" l="1"/>
  <c r="F27" i="14"/>
  <c r="E17" i="12"/>
  <c r="F24" i="8"/>
  <c r="F13" i="8"/>
  <c r="D13" i="8"/>
  <c r="F30" i="7"/>
  <c r="F16" i="7"/>
  <c r="F31" i="24"/>
  <c r="F7" i="24"/>
  <c r="F21" i="24"/>
  <c r="F18" i="24"/>
  <c r="D22" i="9"/>
  <c r="E22" i="9" s="1"/>
  <c r="D18" i="24"/>
  <c r="D16" i="7"/>
  <c r="E16" i="9"/>
  <c r="F16" i="9" s="1"/>
  <c r="F8" i="6"/>
  <c r="E8" i="6"/>
  <c r="D8" i="6"/>
  <c r="D19" i="24"/>
  <c r="E19" i="24" s="1"/>
  <c r="F19" i="24" s="1"/>
  <c r="F22" i="7"/>
  <c r="E22" i="7"/>
  <c r="D22" i="7"/>
  <c r="D17" i="7"/>
  <c r="E17" i="7" s="1"/>
  <c r="F17" i="7" s="1"/>
  <c r="D20" i="9"/>
  <c r="E20" i="9" s="1"/>
  <c r="F20" i="9" s="1"/>
  <c r="D15" i="9"/>
  <c r="D23" i="27"/>
  <c r="E23" i="27" s="1"/>
  <c r="F23" i="27" s="1"/>
  <c r="D20" i="27"/>
  <c r="E20" i="27" s="1"/>
  <c r="F20" i="27" s="1"/>
  <c r="D18" i="27"/>
  <c r="E18" i="27" s="1"/>
  <c r="F18" i="27" s="1"/>
  <c r="D14" i="27"/>
  <c r="E14" i="27" s="1"/>
  <c r="F14" i="27" s="1"/>
  <c r="F18" i="16"/>
  <c r="E18" i="16"/>
  <c r="D18" i="16"/>
  <c r="D12" i="16"/>
  <c r="D9" i="27"/>
  <c r="E9" i="27" s="1"/>
  <c r="F9" i="27" s="1"/>
  <c r="D8" i="27"/>
  <c r="E8" i="27" s="1"/>
  <c r="D13" i="27"/>
  <c r="E13" i="27" s="1"/>
  <c r="F13" i="27" s="1"/>
  <c r="D14" i="9"/>
  <c r="E14" i="9" s="1"/>
  <c r="F14" i="9" s="1"/>
  <c r="D15" i="27"/>
  <c r="E15" i="27" s="1"/>
  <c r="F15" i="27" s="1"/>
  <c r="D26" i="27"/>
  <c r="E26" i="27" s="1"/>
  <c r="F26" i="27" s="1"/>
  <c r="D25" i="27"/>
  <c r="E25" i="27" s="1"/>
  <c r="F25" i="27" s="1"/>
  <c r="D24" i="27"/>
  <c r="E24" i="27" s="1"/>
  <c r="F24" i="27" s="1"/>
  <c r="D21" i="27"/>
  <c r="E21" i="27" s="1"/>
  <c r="F21" i="27" s="1"/>
  <c r="D12" i="27"/>
  <c r="F12" i="27" s="1"/>
  <c r="D11" i="27"/>
  <c r="E11" i="27" s="1"/>
  <c r="F11" i="27" s="1"/>
  <c r="D10" i="27"/>
  <c r="E10" i="27" s="1"/>
  <c r="F10" i="27" s="1"/>
  <c r="E4" i="27"/>
  <c r="E5" i="27" s="1"/>
  <c r="D18" i="10"/>
  <c r="E18" i="10"/>
  <c r="F18" i="10" s="1"/>
  <c r="D18" i="9"/>
  <c r="E18" i="9" s="1"/>
  <c r="F18" i="9" s="1"/>
  <c r="D12" i="24"/>
  <c r="D14" i="24"/>
  <c r="E14" i="24" s="1"/>
  <c r="F14" i="24" s="1"/>
  <c r="D25" i="8"/>
  <c r="D11" i="23"/>
  <c r="D10" i="25"/>
  <c r="E10" i="25" s="1"/>
  <c r="F10" i="25" s="1"/>
  <c r="D9" i="25"/>
  <c r="E9" i="25" s="1"/>
  <c r="F9" i="25" s="1"/>
  <c r="D8" i="25"/>
  <c r="E8" i="25" s="1"/>
  <c r="F8" i="25" s="1"/>
  <c r="D12" i="25"/>
  <c r="E12" i="25" s="1"/>
  <c r="F12" i="25" s="1"/>
  <c r="D13" i="25"/>
  <c r="D16" i="25"/>
  <c r="E16" i="25" s="1"/>
  <c r="D24" i="25"/>
  <c r="E24" i="25" s="1"/>
  <c r="F24" i="25" s="1"/>
  <c r="D23" i="25"/>
  <c r="E23" i="25" s="1"/>
  <c r="F23" i="25" s="1"/>
  <c r="D22" i="25"/>
  <c r="E22" i="25" s="1"/>
  <c r="F22" i="25" s="1"/>
  <c r="D21" i="25"/>
  <c r="E21" i="25" s="1"/>
  <c r="F21" i="25" s="1"/>
  <c r="D20" i="25"/>
  <c r="E20" i="25" s="1"/>
  <c r="F20" i="25" s="1"/>
  <c r="D19" i="25"/>
  <c r="E19" i="25" s="1"/>
  <c r="F19" i="25" s="1"/>
  <c r="D18" i="25"/>
  <c r="E18" i="25"/>
  <c r="F18" i="25" s="1"/>
  <c r="D14" i="25"/>
  <c r="E14" i="25" s="1"/>
  <c r="F14" i="25" s="1"/>
  <c r="E13" i="25"/>
  <c r="F13" i="25" s="1"/>
  <c r="D11" i="25"/>
  <c r="E11" i="25" s="1"/>
  <c r="F11" i="25" s="1"/>
  <c r="D7" i="25"/>
  <c r="E7" i="25" s="1"/>
  <c r="E4" i="25"/>
  <c r="F4" i="25" s="1"/>
  <c r="F5" i="27" l="1"/>
  <c r="F8" i="27"/>
  <c r="E12" i="27"/>
  <c r="E27" i="27" s="1"/>
  <c r="F16" i="25"/>
  <c r="E25" i="25"/>
  <c r="E26" i="25" s="1"/>
  <c r="F7" i="25"/>
  <c r="E32" i="27" l="1"/>
  <c r="F32" i="27" s="1"/>
  <c r="F27" i="27"/>
  <c r="E31" i="27"/>
  <c r="F31" i="27" s="1"/>
  <c r="E28" i="27"/>
  <c r="F26" i="25"/>
  <c r="E27" i="25"/>
  <c r="F27" i="25" s="1"/>
  <c r="E28" i="25"/>
  <c r="F28" i="25" s="1"/>
  <c r="E30" i="25"/>
  <c r="F30" i="25" s="1"/>
  <c r="F25" i="25"/>
  <c r="E29" i="25"/>
  <c r="F29" i="25" s="1"/>
  <c r="E30" i="27" l="1"/>
  <c r="F30" i="27" s="1"/>
  <c r="E29" i="27"/>
  <c r="F28" i="27"/>
  <c r="F29" i="27" s="1"/>
  <c r="J27" i="5" l="1"/>
  <c r="D31" i="24"/>
  <c r="D30" i="7"/>
  <c r="D28" i="16"/>
  <c r="E15" i="24"/>
  <c r="F15" i="24" s="1"/>
  <c r="D13" i="16"/>
  <c r="D27" i="14"/>
  <c r="D31" i="17"/>
  <c r="D30" i="17"/>
  <c r="D29" i="17"/>
  <c r="D28" i="17"/>
  <c r="D26" i="17"/>
  <c r="D25" i="17"/>
  <c r="D24" i="17"/>
  <c r="D23" i="17"/>
  <c r="D22" i="17"/>
  <c r="D21" i="17"/>
  <c r="D13" i="17"/>
  <c r="D19" i="17"/>
  <c r="D18" i="17"/>
  <c r="D17" i="17"/>
  <c r="D16" i="17"/>
  <c r="D15" i="17"/>
  <c r="D12" i="17"/>
  <c r="D11" i="17"/>
  <c r="D10" i="17"/>
  <c r="D9" i="17"/>
  <c r="D8" i="17"/>
  <c r="D7" i="17"/>
  <c r="D20" i="16" l="1"/>
  <c r="D19" i="16"/>
  <c r="E19" i="16" s="1"/>
  <c r="D7" i="16"/>
  <c r="E7" i="16" s="1"/>
  <c r="F7" i="16" s="1"/>
  <c r="E14" i="23"/>
  <c r="F14" i="23" s="1"/>
  <c r="D13" i="23"/>
  <c r="E13" i="23" s="1"/>
  <c r="D25" i="24"/>
  <c r="E25" i="24" s="1"/>
  <c r="F25" i="24" s="1"/>
  <c r="D25" i="23"/>
  <c r="D32" i="24"/>
  <c r="E32" i="24" s="1"/>
  <c r="E31" i="24"/>
  <c r="G31" i="24" s="1"/>
  <c r="D30" i="24"/>
  <c r="E30" i="24" s="1"/>
  <c r="D29" i="24"/>
  <c r="E29" i="24" s="1"/>
  <c r="D28" i="24"/>
  <c r="E28" i="24" s="1"/>
  <c r="D27" i="24"/>
  <c r="E27" i="24" s="1"/>
  <c r="D26" i="24"/>
  <c r="E26" i="24" s="1"/>
  <c r="D23" i="24"/>
  <c r="F23" i="24" s="1"/>
  <c r="D22" i="24"/>
  <c r="E22" i="24" s="1"/>
  <c r="D21" i="24"/>
  <c r="E21" i="24" s="1"/>
  <c r="G21" i="24" s="1"/>
  <c r="D20" i="24"/>
  <c r="F20" i="24" s="1"/>
  <c r="E18" i="24"/>
  <c r="D16" i="24"/>
  <c r="E16" i="24" s="1"/>
  <c r="G16" i="24" s="1"/>
  <c r="D13" i="24"/>
  <c r="E13" i="24" s="1"/>
  <c r="F13" i="24" s="1"/>
  <c r="E12" i="24"/>
  <c r="F12" i="24" s="1"/>
  <c r="D11" i="24"/>
  <c r="G11" i="24" s="1"/>
  <c r="G10" i="24"/>
  <c r="D10" i="24"/>
  <c r="E10" i="24" s="1"/>
  <c r="F10" i="24" s="1"/>
  <c r="G9" i="24"/>
  <c r="D9" i="24"/>
  <c r="E9" i="24" s="1"/>
  <c r="F9" i="24" s="1"/>
  <c r="G8" i="24"/>
  <c r="D8" i="24"/>
  <c r="E8" i="24" s="1"/>
  <c r="F8" i="24" s="1"/>
  <c r="D7" i="24"/>
  <c r="E7" i="24" s="1"/>
  <c r="E4" i="24"/>
  <c r="F4" i="24" s="1"/>
  <c r="D41" i="23"/>
  <c r="E41" i="23" s="1"/>
  <c r="E40" i="23" s="1"/>
  <c r="D34" i="23"/>
  <c r="G34" i="23" s="1"/>
  <c r="D33" i="23"/>
  <c r="E33" i="23" s="1"/>
  <c r="D32" i="23"/>
  <c r="E32" i="23" s="1"/>
  <c r="D31" i="23"/>
  <c r="E31" i="23" s="1"/>
  <c r="D30" i="23"/>
  <c r="E30" i="23" s="1"/>
  <c r="D29" i="23"/>
  <c r="E29" i="23" s="1"/>
  <c r="D28" i="23"/>
  <c r="E28" i="23" s="1"/>
  <c r="D27" i="23"/>
  <c r="E27" i="23" s="1"/>
  <c r="D26" i="23"/>
  <c r="E26" i="23" s="1"/>
  <c r="D23" i="23"/>
  <c r="F23" i="23" s="1"/>
  <c r="D22" i="23"/>
  <c r="E22" i="23" s="1"/>
  <c r="D21" i="23"/>
  <c r="E21" i="23" s="1"/>
  <c r="D20" i="23"/>
  <c r="E20" i="23" s="1"/>
  <c r="D19" i="23"/>
  <c r="F19" i="23" s="1"/>
  <c r="D18" i="23"/>
  <c r="E18" i="23" s="1"/>
  <c r="G18" i="23" s="1"/>
  <c r="D17" i="23"/>
  <c r="E17" i="23" s="1"/>
  <c r="F17" i="23" s="1"/>
  <c r="D15" i="23"/>
  <c r="E15" i="23" s="1"/>
  <c r="D12" i="23"/>
  <c r="E12" i="23" s="1"/>
  <c r="F12" i="23" s="1"/>
  <c r="E11" i="23"/>
  <c r="F11" i="23" s="1"/>
  <c r="G10" i="23"/>
  <c r="D10" i="23"/>
  <c r="E10" i="23" s="1"/>
  <c r="F10" i="23" s="1"/>
  <c r="G9" i="23"/>
  <c r="D9" i="23"/>
  <c r="E9" i="23" s="1"/>
  <c r="F9" i="23" s="1"/>
  <c r="G8" i="23"/>
  <c r="D8" i="23"/>
  <c r="E8" i="23" s="1"/>
  <c r="F8" i="23" s="1"/>
  <c r="D7" i="23"/>
  <c r="E7" i="23" s="1"/>
  <c r="E4" i="23"/>
  <c r="D15" i="18"/>
  <c r="F15" i="18" s="1"/>
  <c r="D9" i="18"/>
  <c r="D21" i="18"/>
  <c r="D20" i="18"/>
  <c r="D19" i="18"/>
  <c r="E19" i="18" s="1"/>
  <c r="F19" i="18" s="1"/>
  <c r="D18" i="18"/>
  <c r="E18" i="18" s="1"/>
  <c r="F18" i="18" s="1"/>
  <c r="D17" i="18"/>
  <c r="E17" i="18" s="1"/>
  <c r="F17" i="18" s="1"/>
  <c r="D22" i="18"/>
  <c r="D13" i="18"/>
  <c r="D12" i="18"/>
  <c r="D11" i="18"/>
  <c r="D10" i="18"/>
  <c r="D29" i="16"/>
  <c r="D27" i="16"/>
  <c r="E27" i="16" s="1"/>
  <c r="F27" i="16" s="1"/>
  <c r="D26" i="16"/>
  <c r="E26" i="16" s="1"/>
  <c r="F26" i="16" s="1"/>
  <c r="D25" i="16"/>
  <c r="E25" i="16" s="1"/>
  <c r="F25" i="16" s="1"/>
  <c r="D24" i="16"/>
  <c r="E24" i="16" s="1"/>
  <c r="F24" i="16" s="1"/>
  <c r="D23" i="16"/>
  <c r="E23" i="16" s="1"/>
  <c r="F23" i="16" s="1"/>
  <c r="D22" i="16"/>
  <c r="E22" i="16" s="1"/>
  <c r="F22" i="16" s="1"/>
  <c r="D17" i="16"/>
  <c r="E17" i="16" s="1"/>
  <c r="F17" i="16" s="1"/>
  <c r="D16" i="16"/>
  <c r="E16" i="16" s="1"/>
  <c r="F16" i="16" s="1"/>
  <c r="D14" i="16"/>
  <c r="E14" i="16" s="1"/>
  <c r="F14" i="16" s="1"/>
  <c r="E12" i="16"/>
  <c r="F12" i="16" s="1"/>
  <c r="D11" i="16"/>
  <c r="E11" i="16" s="1"/>
  <c r="F11" i="16" s="1"/>
  <c r="D10" i="16"/>
  <c r="E10" i="16" s="1"/>
  <c r="F10" i="16" s="1"/>
  <c r="D8" i="16"/>
  <c r="E8" i="16" s="1"/>
  <c r="F8" i="16" s="1"/>
  <c r="D9" i="16"/>
  <c r="E9" i="16" s="1"/>
  <c r="F9" i="16" s="1"/>
  <c r="D7" i="14"/>
  <c r="D17" i="14"/>
  <c r="E17" i="14" s="1"/>
  <c r="F17" i="14" s="1"/>
  <c r="D28" i="14"/>
  <c r="E28" i="14" s="1"/>
  <c r="G28" i="14" s="1"/>
  <c r="D26" i="14"/>
  <c r="E26" i="14" s="1"/>
  <c r="D25" i="14"/>
  <c r="E25" i="14" s="1"/>
  <c r="D24" i="14"/>
  <c r="E24" i="14" s="1"/>
  <c r="G24" i="14" s="1"/>
  <c r="D23" i="14"/>
  <c r="E23" i="14" s="1"/>
  <c r="D22" i="14"/>
  <c r="E22" i="14" s="1"/>
  <c r="G22" i="14" s="1"/>
  <c r="D21" i="14"/>
  <c r="G21" i="14" s="1"/>
  <c r="D20" i="14"/>
  <c r="D16" i="14"/>
  <c r="E16" i="14" s="1"/>
  <c r="G16" i="14" s="1"/>
  <c r="D15" i="14"/>
  <c r="E15" i="14" s="1"/>
  <c r="F15" i="14" s="1"/>
  <c r="D13" i="14"/>
  <c r="E13" i="14" s="1"/>
  <c r="D12" i="14"/>
  <c r="E12" i="14" s="1"/>
  <c r="F12" i="14" s="1"/>
  <c r="D11" i="14"/>
  <c r="E11" i="14" s="1"/>
  <c r="F11" i="14" s="1"/>
  <c r="D10" i="14"/>
  <c r="E10" i="14" s="1"/>
  <c r="F10" i="14" s="1"/>
  <c r="D9" i="14"/>
  <c r="E9" i="14" s="1"/>
  <c r="F9" i="14" s="1"/>
  <c r="D8" i="14"/>
  <c r="E8" i="14" s="1"/>
  <c r="F8" i="14" s="1"/>
  <c r="D7" i="13"/>
  <c r="D16" i="13"/>
  <c r="D14" i="13"/>
  <c r="F19" i="12"/>
  <c r="D12" i="13"/>
  <c r="D10" i="13"/>
  <c r="E10" i="13" s="1"/>
  <c r="F10" i="13" s="1"/>
  <c r="D9" i="13"/>
  <c r="E9" i="13" s="1"/>
  <c r="F9" i="13" s="1"/>
  <c r="D8" i="13"/>
  <c r="E8" i="13" s="1"/>
  <c r="F8" i="13" s="1"/>
  <c r="E19" i="12"/>
  <c r="D19" i="12"/>
  <c r="D27" i="12"/>
  <c r="E27" i="12" s="1"/>
  <c r="F27" i="12" s="1"/>
  <c r="D26" i="12"/>
  <c r="E26" i="12" s="1"/>
  <c r="F26" i="12" s="1"/>
  <c r="D22" i="12"/>
  <c r="E22" i="12" s="1"/>
  <c r="F22" i="12" s="1"/>
  <c r="D21" i="12"/>
  <c r="E21" i="12" s="1"/>
  <c r="F21" i="12" s="1"/>
  <c r="D18" i="12"/>
  <c r="F18" i="12" s="1"/>
  <c r="E18" i="12"/>
  <c r="D17" i="12"/>
  <c r="D16" i="12"/>
  <c r="E16" i="12" s="1"/>
  <c r="F16" i="12" s="1"/>
  <c r="D14" i="12"/>
  <c r="F14" i="12" s="1"/>
  <c r="D13" i="12"/>
  <c r="D12" i="12"/>
  <c r="E12" i="12" s="1"/>
  <c r="F12" i="12" s="1"/>
  <c r="D11" i="12"/>
  <c r="E11" i="12" s="1"/>
  <c r="F11" i="12" s="1"/>
  <c r="D10" i="12"/>
  <c r="E10" i="12" s="1"/>
  <c r="F10" i="12" s="1"/>
  <c r="D9" i="12"/>
  <c r="E9" i="12" s="1"/>
  <c r="F9" i="12" s="1"/>
  <c r="D8" i="12"/>
  <c r="E8" i="12" s="1"/>
  <c r="F8" i="12" s="1"/>
  <c r="D7" i="12"/>
  <c r="E7" i="12" s="1"/>
  <c r="F7" i="12" s="1"/>
  <c r="F15" i="11"/>
  <c r="E15" i="11"/>
  <c r="D15" i="11"/>
  <c r="D14" i="11"/>
  <c r="D7" i="11"/>
  <c r="D21" i="11"/>
  <c r="E21" i="11" s="1"/>
  <c r="F21" i="11" s="1"/>
  <c r="D20" i="11"/>
  <c r="E20" i="11" s="1"/>
  <c r="F20" i="11" s="1"/>
  <c r="D18" i="11"/>
  <c r="D19" i="11" s="1"/>
  <c r="D17" i="11"/>
  <c r="E17" i="11" s="1"/>
  <c r="F17" i="11" s="1"/>
  <c r="D12" i="11"/>
  <c r="E12" i="11" s="1"/>
  <c r="D11" i="11"/>
  <c r="E11" i="11" s="1"/>
  <c r="F11" i="11" s="1"/>
  <c r="D10" i="11"/>
  <c r="D9" i="11"/>
  <c r="D8" i="11"/>
  <c r="D15" i="10"/>
  <c r="F15" i="10" s="1"/>
  <c r="D26" i="10"/>
  <c r="E26" i="10" s="1"/>
  <c r="F26" i="10" s="1"/>
  <c r="D25" i="10"/>
  <c r="F25" i="10" s="1"/>
  <c r="D24" i="10"/>
  <c r="D23" i="10"/>
  <c r="E23" i="10" s="1"/>
  <c r="F23" i="10" s="1"/>
  <c r="D22" i="10"/>
  <c r="E22" i="10" s="1"/>
  <c r="F22" i="10" s="1"/>
  <c r="D21" i="10"/>
  <c r="E21" i="10" s="1"/>
  <c r="F21" i="10" s="1"/>
  <c r="D20" i="10"/>
  <c r="E20" i="10" s="1"/>
  <c r="F20" i="10" s="1"/>
  <c r="D17" i="10"/>
  <c r="F17" i="10" s="1"/>
  <c r="D16" i="10"/>
  <c r="F16" i="10" s="1"/>
  <c r="D13" i="10"/>
  <c r="F13" i="10" s="1"/>
  <c r="D12" i="10"/>
  <c r="E12" i="10" s="1"/>
  <c r="F12" i="10" s="1"/>
  <c r="D11" i="10"/>
  <c r="E11" i="10" s="1"/>
  <c r="F11" i="10" s="1"/>
  <c r="D10" i="10"/>
  <c r="E10" i="10" s="1"/>
  <c r="F10" i="10" s="1"/>
  <c r="D9" i="10"/>
  <c r="E9" i="10" s="1"/>
  <c r="F9" i="10" s="1"/>
  <c r="D8" i="10"/>
  <c r="E8" i="10" s="1"/>
  <c r="F8" i="10" s="1"/>
  <c r="D7" i="10"/>
  <c r="E7" i="10" s="1"/>
  <c r="D25" i="9"/>
  <c r="E25" i="9" s="1"/>
  <c r="F25" i="9" s="1"/>
  <c r="D24" i="9"/>
  <c r="E24" i="9" s="1"/>
  <c r="F24" i="9" s="1"/>
  <c r="D23" i="9"/>
  <c r="E23" i="9" s="1"/>
  <c r="F23" i="9" s="1"/>
  <c r="D21" i="9"/>
  <c r="E21" i="9" s="1"/>
  <c r="F21" i="9" s="1"/>
  <c r="D17" i="9"/>
  <c r="E17" i="9" s="1"/>
  <c r="F17" i="9" s="1"/>
  <c r="E15" i="9"/>
  <c r="F15" i="9" s="1"/>
  <c r="D13" i="9"/>
  <c r="E13" i="9" s="1"/>
  <c r="D12" i="9"/>
  <c r="F12" i="9" s="1"/>
  <c r="D11" i="9"/>
  <c r="E11" i="9" s="1"/>
  <c r="F11" i="9" s="1"/>
  <c r="D10" i="9"/>
  <c r="E10" i="9" s="1"/>
  <c r="F10" i="9" s="1"/>
  <c r="D9" i="9"/>
  <c r="E9" i="9" s="1"/>
  <c r="F9" i="9" s="1"/>
  <c r="D8" i="9"/>
  <c r="E8" i="9" s="1"/>
  <c r="F8" i="9" s="1"/>
  <c r="D24" i="8"/>
  <c r="D23" i="8"/>
  <c r="E23" i="8" s="1"/>
  <c r="D22" i="8"/>
  <c r="D21" i="8"/>
  <c r="D20" i="8"/>
  <c r="D19" i="8"/>
  <c r="E19" i="8" s="1"/>
  <c r="D17" i="8"/>
  <c r="D16" i="8"/>
  <c r="D15" i="8"/>
  <c r="D14" i="8"/>
  <c r="D11" i="8"/>
  <c r="D10" i="8"/>
  <c r="D9" i="8"/>
  <c r="D8" i="8"/>
  <c r="D7" i="8"/>
  <c r="D31" i="7"/>
  <c r="E31" i="7" s="1"/>
  <c r="D29" i="7"/>
  <c r="E29" i="7" s="1"/>
  <c r="G29" i="7" s="1"/>
  <c r="D28" i="7"/>
  <c r="E28" i="7" s="1"/>
  <c r="D27" i="7"/>
  <c r="E27" i="7" s="1"/>
  <c r="G27" i="7" s="1"/>
  <c r="D26" i="7"/>
  <c r="E26" i="7" s="1"/>
  <c r="D25" i="7"/>
  <c r="E25" i="7" s="1"/>
  <c r="G25" i="7" s="1"/>
  <c r="D23" i="7"/>
  <c r="F23" i="7" s="1"/>
  <c r="D21" i="7"/>
  <c r="F21" i="7" s="1"/>
  <c r="D20" i="7"/>
  <c r="D19" i="7"/>
  <c r="E19" i="7" s="1"/>
  <c r="D18" i="7"/>
  <c r="E18" i="7" s="1"/>
  <c r="F18" i="7" s="1"/>
  <c r="E16" i="7"/>
  <c r="D14" i="7"/>
  <c r="E14" i="7" s="1"/>
  <c r="G14" i="7" s="1"/>
  <c r="D13" i="7"/>
  <c r="E13" i="7" s="1"/>
  <c r="F13" i="7" s="1"/>
  <c r="D12" i="7"/>
  <c r="E12" i="7" s="1"/>
  <c r="F12" i="7" s="1"/>
  <c r="D11" i="7"/>
  <c r="E11" i="7" s="1"/>
  <c r="F11" i="7" s="1"/>
  <c r="D10" i="7"/>
  <c r="D9" i="7"/>
  <c r="E9" i="7" s="1"/>
  <c r="F9" i="7" s="1"/>
  <c r="D8" i="7"/>
  <c r="E8" i="7" s="1"/>
  <c r="F8" i="7" s="1"/>
  <c r="D7" i="7"/>
  <c r="E7" i="7" s="1"/>
  <c r="D28" i="6"/>
  <c r="E28" i="6" s="1"/>
  <c r="G28" i="6" s="1"/>
  <c r="D9" i="6"/>
  <c r="E9" i="6" s="1"/>
  <c r="F9" i="6" s="1"/>
  <c r="D36" i="6"/>
  <c r="E36" i="6" s="1"/>
  <c r="D12" i="6"/>
  <c r="E12" i="6" s="1"/>
  <c r="D27" i="6"/>
  <c r="E27" i="6" s="1"/>
  <c r="G27" i="6" s="1"/>
  <c r="D26" i="6"/>
  <c r="E26" i="6" s="1"/>
  <c r="G26" i="6" s="1"/>
  <c r="D25" i="6"/>
  <c r="E25" i="6" s="1"/>
  <c r="D24" i="6"/>
  <c r="E24" i="6" s="1"/>
  <c r="G24" i="6" s="1"/>
  <c r="D23" i="6"/>
  <c r="E23" i="6" s="1"/>
  <c r="D22" i="6"/>
  <c r="E22" i="6" s="1"/>
  <c r="G22" i="6" s="1"/>
  <c r="D21" i="6"/>
  <c r="E21" i="6" s="1"/>
  <c r="D19" i="6"/>
  <c r="E19" i="6" s="1"/>
  <c r="G19" i="6" s="1"/>
  <c r="D18" i="6"/>
  <c r="E18" i="6" s="1"/>
  <c r="D17" i="6"/>
  <c r="F17" i="6" s="1"/>
  <c r="D15" i="6"/>
  <c r="F15" i="6" s="1"/>
  <c r="D16" i="6"/>
  <c r="E16" i="6" s="1"/>
  <c r="G16" i="6" s="1"/>
  <c r="D14" i="6"/>
  <c r="F14" i="6" s="1"/>
  <c r="D11" i="6"/>
  <c r="E11" i="6" s="1"/>
  <c r="F11" i="6" s="1"/>
  <c r="D10" i="6"/>
  <c r="E10" i="6" s="1"/>
  <c r="F10" i="6" s="1"/>
  <c r="D7" i="6"/>
  <c r="E7" i="6" s="1"/>
  <c r="D28" i="5"/>
  <c r="E28" i="5" s="1"/>
  <c r="D32" i="5"/>
  <c r="D14" i="5"/>
  <c r="E14" i="5" s="1"/>
  <c r="G14" i="5" s="1"/>
  <c r="D31" i="5"/>
  <c r="E31" i="5" s="1"/>
  <c r="D39" i="5"/>
  <c r="E39" i="5" s="1"/>
  <c r="E38" i="5" s="1"/>
  <c r="D30" i="5"/>
  <c r="E30" i="5" s="1"/>
  <c r="E32" i="5"/>
  <c r="F32" i="5" s="1"/>
  <c r="D29" i="5"/>
  <c r="E29" i="5" s="1"/>
  <c r="D27" i="5"/>
  <c r="E27" i="5" s="1"/>
  <c r="D26" i="5"/>
  <c r="E26" i="5" s="1"/>
  <c r="D25" i="5"/>
  <c r="E25" i="5" s="1"/>
  <c r="D24" i="5"/>
  <c r="E24" i="5" s="1"/>
  <c r="D22" i="5"/>
  <c r="D21" i="5"/>
  <c r="E21" i="5" s="1"/>
  <c r="D20" i="5"/>
  <c r="E20" i="5" s="1"/>
  <c r="D19" i="5"/>
  <c r="F19" i="5" s="1"/>
  <c r="D18" i="5"/>
  <c r="F18" i="5" s="1"/>
  <c r="D17" i="5"/>
  <c r="F17" i="5" s="1"/>
  <c r="D16" i="5"/>
  <c r="E16" i="5" s="1"/>
  <c r="F16" i="5" s="1"/>
  <c r="D13" i="5"/>
  <c r="E13" i="5" s="1"/>
  <c r="G13" i="5" s="1"/>
  <c r="D12" i="5"/>
  <c r="E12" i="5" s="1"/>
  <c r="F12" i="5" s="1"/>
  <c r="D11" i="5"/>
  <c r="E11" i="5" s="1"/>
  <c r="F11" i="5" s="1"/>
  <c r="D10" i="5"/>
  <c r="E10" i="5" s="1"/>
  <c r="F10" i="5" s="1"/>
  <c r="D9" i="5"/>
  <c r="E9" i="5" s="1"/>
  <c r="F9" i="5" s="1"/>
  <c r="D8" i="5"/>
  <c r="E8" i="5" s="1"/>
  <c r="F8" i="5" s="1"/>
  <c r="D7" i="5"/>
  <c r="E7" i="5" s="1"/>
  <c r="E314" i="1"/>
  <c r="E313" i="1"/>
  <c r="E312" i="1"/>
  <c r="E311" i="1"/>
  <c r="E310" i="1"/>
  <c r="E309" i="1"/>
  <c r="E308" i="1"/>
  <c r="E307" i="1"/>
  <c r="E306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2" i="18"/>
  <c r="E21" i="18"/>
  <c r="F21" i="18" s="1"/>
  <c r="E20" i="18"/>
  <c r="F20" i="18" s="1"/>
  <c r="E13" i="18"/>
  <c r="F13" i="18" s="1"/>
  <c r="E12" i="18"/>
  <c r="F12" i="18" s="1"/>
  <c r="E11" i="18"/>
  <c r="F11" i="18" s="1"/>
  <c r="E10" i="18"/>
  <c r="F10" i="18" s="1"/>
  <c r="E9" i="18"/>
  <c r="F9" i="18" s="1"/>
  <c r="E6" i="18"/>
  <c r="F6" i="18" s="1"/>
  <c r="E5" i="18"/>
  <c r="F32" i="17"/>
  <c r="E32" i="17"/>
  <c r="E31" i="17"/>
  <c r="F31" i="17" s="1"/>
  <c r="E30" i="17"/>
  <c r="F30" i="17" s="1"/>
  <c r="E28" i="17"/>
  <c r="F28" i="17" s="1"/>
  <c r="E26" i="17"/>
  <c r="F26" i="17" s="1"/>
  <c r="E25" i="17"/>
  <c r="F25" i="17" s="1"/>
  <c r="E24" i="17"/>
  <c r="F24" i="17" s="1"/>
  <c r="E23" i="17"/>
  <c r="F23" i="17" s="1"/>
  <c r="E22" i="17"/>
  <c r="F22" i="17" s="1"/>
  <c r="E21" i="17"/>
  <c r="F21" i="17" s="1"/>
  <c r="F19" i="17"/>
  <c r="E18" i="17"/>
  <c r="F18" i="17" s="1"/>
  <c r="F17" i="17"/>
  <c r="E16" i="17"/>
  <c r="F16" i="17" s="1"/>
  <c r="E15" i="17"/>
  <c r="F13" i="17"/>
  <c r="E13" i="17"/>
  <c r="E12" i="17"/>
  <c r="F12" i="17" s="1"/>
  <c r="E11" i="17"/>
  <c r="F11" i="17" s="1"/>
  <c r="E10" i="17"/>
  <c r="F10" i="17" s="1"/>
  <c r="E9" i="17"/>
  <c r="F9" i="17" s="1"/>
  <c r="E8" i="17"/>
  <c r="F8" i="17" s="1"/>
  <c r="E7" i="17"/>
  <c r="F7" i="17" s="1"/>
  <c r="H4" i="17"/>
  <c r="E4" i="17"/>
  <c r="E29" i="16"/>
  <c r="F29" i="16" s="1"/>
  <c r="E28" i="16"/>
  <c r="F28" i="16" s="1"/>
  <c r="E20" i="16"/>
  <c r="E13" i="16"/>
  <c r="F13" i="16" s="1"/>
  <c r="E4" i="16"/>
  <c r="F4" i="16" s="1"/>
  <c r="E27" i="14"/>
  <c r="G27" i="14" s="1"/>
  <c r="G10" i="14"/>
  <c r="G9" i="14"/>
  <c r="G8" i="14"/>
  <c r="E7" i="14"/>
  <c r="F7" i="14" s="1"/>
  <c r="E4" i="14"/>
  <c r="F4" i="14" s="1"/>
  <c r="D20" i="13"/>
  <c r="E20" i="13" s="1"/>
  <c r="F20" i="13" s="1"/>
  <c r="E14" i="13"/>
  <c r="E13" i="13"/>
  <c r="F13" i="13" s="1"/>
  <c r="F12" i="13"/>
  <c r="E11" i="13"/>
  <c r="F11" i="13" s="1"/>
  <c r="E7" i="13"/>
  <c r="F7" i="13" s="1"/>
  <c r="E4" i="13"/>
  <c r="F4" i="13" s="1"/>
  <c r="E13" i="12"/>
  <c r="E4" i="12"/>
  <c r="F4" i="12" s="1"/>
  <c r="E10" i="11"/>
  <c r="F10" i="11" s="1"/>
  <c r="E9" i="11"/>
  <c r="F9" i="11" s="1"/>
  <c r="E8" i="11"/>
  <c r="F8" i="11" s="1"/>
  <c r="E7" i="11"/>
  <c r="F7" i="11" s="1"/>
  <c r="E4" i="11"/>
  <c r="F4" i="11" s="1"/>
  <c r="E4" i="10"/>
  <c r="E4" i="9"/>
  <c r="E5" i="9" s="1"/>
  <c r="F5" i="9" s="1"/>
  <c r="E25" i="8"/>
  <c r="F25" i="8" s="1"/>
  <c r="E24" i="8"/>
  <c r="E22" i="8"/>
  <c r="G22" i="8" s="1"/>
  <c r="E21" i="8"/>
  <c r="G21" i="8" s="1"/>
  <c r="E20" i="8"/>
  <c r="G20" i="8" s="1"/>
  <c r="E17" i="8"/>
  <c r="G17" i="8" s="1"/>
  <c r="F16" i="8"/>
  <c r="F15" i="8"/>
  <c r="E14" i="8"/>
  <c r="F14" i="8" s="1"/>
  <c r="E13" i="8"/>
  <c r="F11" i="8"/>
  <c r="E10" i="8"/>
  <c r="F10" i="8" s="1"/>
  <c r="E9" i="8"/>
  <c r="F9" i="8" s="1"/>
  <c r="G8" i="8"/>
  <c r="E8" i="8"/>
  <c r="F8" i="8" s="1"/>
  <c r="E7" i="8"/>
  <c r="E4" i="8"/>
  <c r="E30" i="7"/>
  <c r="G30" i="7" s="1"/>
  <c r="G10" i="7"/>
  <c r="E10" i="7"/>
  <c r="F10" i="7" s="1"/>
  <c r="G9" i="7"/>
  <c r="G8" i="7"/>
  <c r="E4" i="7"/>
  <c r="D37" i="6"/>
  <c r="E37" i="6" s="1"/>
  <c r="G29" i="6"/>
  <c r="E29" i="6"/>
  <c r="F29" i="6" s="1"/>
  <c r="E15" i="6"/>
  <c r="G15" i="6" s="1"/>
  <c r="G9" i="6"/>
  <c r="E4" i="6"/>
  <c r="F4" i="6" s="1"/>
  <c r="E22" i="5"/>
  <c r="G22" i="5" s="1"/>
  <c r="G10" i="5"/>
  <c r="G9" i="5"/>
  <c r="G8" i="5"/>
  <c r="E4" i="5"/>
  <c r="F17" i="12" l="1"/>
  <c r="E18" i="5"/>
  <c r="G18" i="5" s="1"/>
  <c r="G25" i="24"/>
  <c r="F22" i="24"/>
  <c r="F30" i="23"/>
  <c r="G30" i="23"/>
  <c r="G13" i="23"/>
  <c r="F13" i="23"/>
  <c r="E34" i="23"/>
  <c r="F34" i="23" s="1"/>
  <c r="F18" i="23"/>
  <c r="F16" i="24"/>
  <c r="G26" i="23"/>
  <c r="F26" i="23"/>
  <c r="G32" i="23"/>
  <c r="F32" i="23"/>
  <c r="G28" i="23"/>
  <c r="F28" i="23"/>
  <c r="G22" i="23"/>
  <c r="F22" i="23"/>
  <c r="F20" i="23"/>
  <c r="E25" i="23"/>
  <c r="F25" i="23" s="1"/>
  <c r="G30" i="24"/>
  <c r="F30" i="24"/>
  <c r="G26" i="24"/>
  <c r="F26" i="24"/>
  <c r="G29" i="24"/>
  <c r="F29" i="24"/>
  <c r="G27" i="24"/>
  <c r="F27" i="24"/>
  <c r="G28" i="24"/>
  <c r="F28" i="24"/>
  <c r="F32" i="24"/>
  <c r="G32" i="24"/>
  <c r="E20" i="24"/>
  <c r="E23" i="24"/>
  <c r="G23" i="24" s="1"/>
  <c r="E11" i="24"/>
  <c r="F11" i="24" s="1"/>
  <c r="F29" i="23"/>
  <c r="G29" i="23"/>
  <c r="G27" i="23"/>
  <c r="F27" i="23"/>
  <c r="G31" i="23"/>
  <c r="F31" i="23"/>
  <c r="G15" i="23"/>
  <c r="F15" i="23"/>
  <c r="G21" i="23"/>
  <c r="F21" i="23"/>
  <c r="F33" i="23"/>
  <c r="G33" i="23"/>
  <c r="E23" i="23"/>
  <c r="G23" i="23" s="1"/>
  <c r="E19" i="23"/>
  <c r="G19" i="23" s="1"/>
  <c r="F4" i="23"/>
  <c r="F7" i="23"/>
  <c r="E15" i="10"/>
  <c r="E16" i="10"/>
  <c r="G24" i="8"/>
  <c r="F28" i="6"/>
  <c r="E17" i="5"/>
  <c r="G17" i="5" s="1"/>
  <c r="E19" i="5"/>
  <c r="F20" i="16"/>
  <c r="F14" i="13"/>
  <c r="F21" i="13" s="1"/>
  <c r="F22" i="13" s="1"/>
  <c r="F23" i="13" s="1"/>
  <c r="F16" i="6"/>
  <c r="E12" i="9"/>
  <c r="E26" i="9" s="1"/>
  <c r="E15" i="8"/>
  <c r="G15" i="8" s="1"/>
  <c r="E21" i="14"/>
  <c r="F21" i="14" s="1"/>
  <c r="F19" i="16"/>
  <c r="F13" i="9"/>
  <c r="D23" i="12"/>
  <c r="E23" i="12" s="1"/>
  <c r="F23" i="12" s="1"/>
  <c r="E23" i="7"/>
  <c r="G23" i="7" s="1"/>
  <c r="F16" i="14"/>
  <c r="E19" i="17"/>
  <c r="G12" i="6"/>
  <c r="F12" i="6"/>
  <c r="G13" i="14"/>
  <c r="F13" i="14"/>
  <c r="G19" i="8"/>
  <c r="F19" i="8"/>
  <c r="F25" i="14"/>
  <c r="G25" i="14"/>
  <c r="E11" i="8"/>
  <c r="G11" i="8" s="1"/>
  <c r="E17" i="10"/>
  <c r="F21" i="8"/>
  <c r="G20" i="14"/>
  <c r="E20" i="14"/>
  <c r="F20" i="14" s="1"/>
  <c r="F15" i="17"/>
  <c r="F29" i="17"/>
  <c r="E29" i="17"/>
  <c r="E21" i="7"/>
  <c r="G23" i="8"/>
  <c r="F23" i="8"/>
  <c r="F23" i="14"/>
  <c r="G23" i="14"/>
  <c r="E18" i="11"/>
  <c r="F18" i="11" s="1"/>
  <c r="D18" i="13"/>
  <c r="E18" i="13" s="1"/>
  <c r="F18" i="13" s="1"/>
  <c r="D19" i="13"/>
  <c r="E19" i="13" s="1"/>
  <c r="F19" i="13" s="1"/>
  <c r="D17" i="13"/>
  <c r="E17" i="13" s="1"/>
  <c r="F17" i="13" s="1"/>
  <c r="E16" i="13"/>
  <c r="F16" i="13" s="1"/>
  <c r="G26" i="14"/>
  <c r="F26" i="14"/>
  <c r="E24" i="10"/>
  <c r="F24" i="10"/>
  <c r="E16" i="8"/>
  <c r="G25" i="8"/>
  <c r="F31" i="7"/>
  <c r="G31" i="7"/>
  <c r="F20" i="8"/>
  <c r="E14" i="12"/>
  <c r="E12" i="13"/>
  <c r="G32" i="5"/>
  <c r="F17" i="8"/>
  <c r="E25" i="10"/>
  <c r="E15" i="18"/>
  <c r="E23" i="18" s="1"/>
  <c r="E14" i="6"/>
  <c r="G11" i="7"/>
  <c r="E13" i="10"/>
  <c r="E17" i="17"/>
  <c r="F7" i="6"/>
  <c r="F26" i="7"/>
  <c r="G26" i="7"/>
  <c r="F25" i="6"/>
  <c r="G25" i="6"/>
  <c r="G26" i="5"/>
  <c r="F26" i="5"/>
  <c r="F27" i="5"/>
  <c r="G27" i="5"/>
  <c r="F21" i="6"/>
  <c r="G21" i="6"/>
  <c r="F31" i="5"/>
  <c r="G31" i="5"/>
  <c r="F24" i="5"/>
  <c r="G24" i="5"/>
  <c r="F25" i="5"/>
  <c r="G25" i="5"/>
  <c r="F7" i="8"/>
  <c r="F28" i="5"/>
  <c r="G28" i="5"/>
  <c r="F20" i="5"/>
  <c r="G20" i="5"/>
  <c r="F29" i="5"/>
  <c r="G29" i="5"/>
  <c r="F18" i="6"/>
  <c r="G18" i="6"/>
  <c r="F21" i="5"/>
  <c r="G21" i="5"/>
  <c r="F30" i="5"/>
  <c r="G30" i="5"/>
  <c r="F23" i="6"/>
  <c r="G23" i="6"/>
  <c r="F7" i="5"/>
  <c r="F14" i="5"/>
  <c r="F22" i="5"/>
  <c r="F14" i="7"/>
  <c r="F12" i="11"/>
  <c r="F13" i="12"/>
  <c r="G15" i="14"/>
  <c r="F22" i="14"/>
  <c r="F28" i="14"/>
  <c r="F4" i="10"/>
  <c r="E14" i="11"/>
  <c r="F14" i="11"/>
  <c r="F7" i="7"/>
  <c r="E20" i="7"/>
  <c r="G20" i="7" s="1"/>
  <c r="F20" i="7"/>
  <c r="F4" i="5"/>
  <c r="F13" i="5"/>
  <c r="E17" i="6"/>
  <c r="F19" i="6"/>
  <c r="F22" i="6"/>
  <c r="F24" i="6"/>
  <c r="F26" i="6"/>
  <c r="F27" i="7"/>
  <c r="F22" i="8"/>
  <c r="F4" i="17"/>
  <c r="F4" i="8"/>
  <c r="F7" i="10"/>
  <c r="E30" i="16"/>
  <c r="F28" i="7"/>
  <c r="G28" i="7"/>
  <c r="D22" i="11"/>
  <c r="E22" i="11" s="1"/>
  <c r="F22" i="11" s="1"/>
  <c r="E19" i="11"/>
  <c r="F19" i="11" s="1"/>
  <c r="F4" i="7"/>
  <c r="F27" i="6"/>
  <c r="E35" i="6"/>
  <c r="F19" i="7"/>
  <c r="F25" i="7"/>
  <c r="F29" i="7"/>
  <c r="G17" i="14"/>
  <c r="F24" i="14"/>
  <c r="E29" i="14" l="1"/>
  <c r="E30" i="14" s="1"/>
  <c r="F27" i="10"/>
  <c r="F28" i="10" s="1"/>
  <c r="F29" i="10" s="1"/>
  <c r="E30" i="6"/>
  <c r="E34" i="6" s="1"/>
  <c r="E33" i="5"/>
  <c r="E34" i="5" s="1"/>
  <c r="E35" i="5" s="1"/>
  <c r="F33" i="17"/>
  <c r="F36" i="17" s="1"/>
  <c r="E33" i="17"/>
  <c r="E34" i="17" s="1"/>
  <c r="E35" i="17" s="1"/>
  <c r="G33" i="24"/>
  <c r="G37" i="24" s="1"/>
  <c r="F33" i="24"/>
  <c r="F36" i="24" s="1"/>
  <c r="G35" i="23"/>
  <c r="G39" i="23" s="1"/>
  <c r="E33" i="24"/>
  <c r="F35" i="23"/>
  <c r="F36" i="23" s="1"/>
  <c r="F37" i="23" s="1"/>
  <c r="E35" i="23"/>
  <c r="E27" i="10"/>
  <c r="E28" i="10" s="1"/>
  <c r="E29" i="10" s="1"/>
  <c r="G26" i="8"/>
  <c r="G29" i="8" s="1"/>
  <c r="G32" i="7"/>
  <c r="G35" i="7" s="1"/>
  <c r="F32" i="7"/>
  <c r="F35" i="7" s="1"/>
  <c r="G33" i="5"/>
  <c r="G36" i="5" s="1"/>
  <c r="G29" i="14"/>
  <c r="G34" i="14" s="1"/>
  <c r="D24" i="12"/>
  <c r="F23" i="11"/>
  <c r="F27" i="11" s="1"/>
  <c r="E26" i="8"/>
  <c r="E27" i="8" s="1"/>
  <c r="E28" i="8" s="1"/>
  <c r="G30" i="6"/>
  <c r="G31" i="6" s="1"/>
  <c r="G32" i="6" s="1"/>
  <c r="E21" i="13"/>
  <c r="E31" i="9"/>
  <c r="F31" i="9" s="1"/>
  <c r="E30" i="9"/>
  <c r="F30" i="9" s="1"/>
  <c r="F26" i="9"/>
  <c r="E23" i="11"/>
  <c r="F31" i="10"/>
  <c r="E32" i="7"/>
  <c r="E32" i="14"/>
  <c r="E31" i="14"/>
  <c r="F30" i="14"/>
  <c r="F31" i="14" s="1"/>
  <c r="E34" i="14"/>
  <c r="F34" i="14" s="1"/>
  <c r="F29" i="14"/>
  <c r="E33" i="14"/>
  <c r="F33" i="14" s="1"/>
  <c r="E27" i="9"/>
  <c r="F34" i="17"/>
  <c r="F35" i="17" s="1"/>
  <c r="F26" i="8"/>
  <c r="F29" i="8" s="1"/>
  <c r="F30" i="16"/>
  <c r="E31" i="16"/>
  <c r="E35" i="16"/>
  <c r="F35" i="16" s="1"/>
  <c r="E34" i="16"/>
  <c r="F34" i="16" s="1"/>
  <c r="E27" i="18"/>
  <c r="F27" i="18" s="1"/>
  <c r="F23" i="18"/>
  <c r="E28" i="18"/>
  <c r="F28" i="18" s="1"/>
  <c r="E24" i="18"/>
  <c r="D25" i="12"/>
  <c r="E24" i="12"/>
  <c r="F24" i="12" s="1"/>
  <c r="F33" i="5"/>
  <c r="F34" i="5" s="1"/>
  <c r="F35" i="5" s="1"/>
  <c r="F30" i="6"/>
  <c r="E38" i="6" l="1"/>
  <c r="E41" i="6" s="1"/>
  <c r="F30" i="10"/>
  <c r="H30" i="6"/>
  <c r="E31" i="6"/>
  <c r="E32" i="6" s="1"/>
  <c r="E33" i="6"/>
  <c r="H33" i="6" s="1"/>
  <c r="H34" i="6" s="1"/>
  <c r="H33" i="5"/>
  <c r="E36" i="5"/>
  <c r="I41" i="5" s="1"/>
  <c r="I42" i="5" s="1"/>
  <c r="E40" i="5"/>
  <c r="E37" i="5"/>
  <c r="E36" i="17"/>
  <c r="E37" i="17"/>
  <c r="F37" i="17" s="1"/>
  <c r="G36" i="23"/>
  <c r="G37" i="23" s="1"/>
  <c r="F34" i="24"/>
  <c r="F35" i="24" s="1"/>
  <c r="G34" i="24"/>
  <c r="G35" i="24" s="1"/>
  <c r="G36" i="24"/>
  <c r="G38" i="23"/>
  <c r="E36" i="24"/>
  <c r="E37" i="24"/>
  <c r="F37" i="24" s="1"/>
  <c r="E34" i="24"/>
  <c r="E35" i="24" s="1"/>
  <c r="E42" i="23"/>
  <c r="H35" i="23"/>
  <c r="E38" i="23"/>
  <c r="E39" i="23"/>
  <c r="E36" i="23"/>
  <c r="E37" i="23" s="1"/>
  <c r="F38" i="23"/>
  <c r="F39" i="23"/>
  <c r="G30" i="14"/>
  <c r="G31" i="14" s="1"/>
  <c r="G33" i="14"/>
  <c r="F24" i="11"/>
  <c r="F25" i="11" s="1"/>
  <c r="F26" i="11"/>
  <c r="E30" i="10"/>
  <c r="E31" i="10"/>
  <c r="G30" i="8"/>
  <c r="G27" i="8"/>
  <c r="G28" i="8" s="1"/>
  <c r="E29" i="8"/>
  <c r="G33" i="7"/>
  <c r="G34" i="7" s="1"/>
  <c r="G36" i="7"/>
  <c r="G33" i="6"/>
  <c r="G34" i="6"/>
  <c r="G37" i="5"/>
  <c r="E25" i="13"/>
  <c r="F25" i="13" s="1"/>
  <c r="E24" i="13"/>
  <c r="F24" i="13" s="1"/>
  <c r="E22" i="13"/>
  <c r="E23" i="13" s="1"/>
  <c r="E30" i="8"/>
  <c r="F30" i="8" s="1"/>
  <c r="G34" i="5"/>
  <c r="G35" i="5" s="1"/>
  <c r="F33" i="7"/>
  <c r="F34" i="7" s="1"/>
  <c r="E44" i="5"/>
  <c r="E43" i="5"/>
  <c r="E41" i="5"/>
  <c r="E42" i="5" s="1"/>
  <c r="F34" i="6"/>
  <c r="F33" i="6"/>
  <c r="F31" i="6"/>
  <c r="F32" i="6" s="1"/>
  <c r="F37" i="5"/>
  <c r="F36" i="5"/>
  <c r="I39" i="6"/>
  <c r="I40" i="6" s="1"/>
  <c r="E24" i="11"/>
  <c r="E25" i="11" s="1"/>
  <c r="E27" i="11"/>
  <c r="E26" i="11"/>
  <c r="E36" i="7"/>
  <c r="F36" i="7" s="1"/>
  <c r="E35" i="7"/>
  <c r="E33" i="7"/>
  <c r="E34" i="7" s="1"/>
  <c r="E25" i="12"/>
  <c r="D28" i="12"/>
  <c r="E28" i="12" s="1"/>
  <c r="F28" i="12" s="1"/>
  <c r="E33" i="16"/>
  <c r="F33" i="16" s="1"/>
  <c r="F31" i="16"/>
  <c r="F32" i="16" s="1"/>
  <c r="E32" i="16"/>
  <c r="F27" i="8"/>
  <c r="F28" i="8" s="1"/>
  <c r="E29" i="9"/>
  <c r="F29" i="9" s="1"/>
  <c r="E28" i="9"/>
  <c r="F27" i="9"/>
  <c r="F28" i="9" s="1"/>
  <c r="F24" i="18"/>
  <c r="F25" i="18" s="1"/>
  <c r="E26" i="18"/>
  <c r="F26" i="18" s="1"/>
  <c r="E25" i="18"/>
  <c r="E39" i="6" l="1"/>
  <c r="E40" i="6" s="1"/>
  <c r="E42" i="6"/>
  <c r="H36" i="5"/>
  <c r="H37" i="5" s="1"/>
  <c r="E46" i="23"/>
  <c r="E45" i="23"/>
  <c r="E43" i="23"/>
  <c r="E44" i="23" s="1"/>
  <c r="H38" i="23"/>
  <c r="H39" i="23" s="1"/>
  <c r="I43" i="23"/>
  <c r="I44" i="23" s="1"/>
  <c r="F25" i="12"/>
  <c r="F29" i="12" s="1"/>
  <c r="E29" i="12"/>
  <c r="H41" i="5"/>
  <c r="H42" i="5" s="1"/>
  <c r="H39" i="6"/>
  <c r="H40" i="6" s="1"/>
  <c r="H43" i="23" l="1"/>
  <c r="H44" i="23" s="1"/>
  <c r="E33" i="12"/>
  <c r="E32" i="12"/>
  <c r="E30" i="12"/>
  <c r="E31" i="12" s="1"/>
  <c r="F32" i="12"/>
  <c r="F30" i="12"/>
  <c r="F31" i="12" s="1"/>
  <c r="F33" i="12"/>
</calcChain>
</file>

<file path=xl/comments1.xml><?xml version="1.0" encoding="utf-8"?>
<comments xmlns="http://schemas.openxmlformats.org/spreadsheetml/2006/main">
  <authors>
    <author>Nokwazi Swazi Mamba</author>
    <author>USER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E10 per KM, maximum distance assumed at 100KM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E11.00 perbag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11"/>
            <rFont val="Calibri"/>
            <family val="2"/>
            <scheme val="minor"/>
          </rPr>
          <t>Nonduduzo:
E600/ligogogo/20kg</t>
        </r>
      </text>
    </comment>
    <comment ref="C17" authorId="0" shapeId="0">
      <text>
        <r>
          <rPr>
            <sz val="11"/>
            <rFont val="Calibri"/>
            <family val="2"/>
            <scheme val="minor"/>
          </rPr>
          <t>hp:
4 mandays per 0.25 ha. Two (2) weedings required</t>
        </r>
      </text>
    </comment>
    <comment ref="C19" authorId="0" shapeId="0">
      <text>
        <r>
          <rPr>
            <sz val="11"/>
            <rFont val="Calibri"/>
            <family val="2"/>
            <scheme val="minor"/>
          </rPr>
          <t>hp:
Assumption: 1 manady harvest 0.025hactares.</t>
        </r>
      </text>
    </comment>
    <comment ref="B21" authorId="0" shapeId="0">
      <text>
        <r>
          <rPr>
            <sz val="11"/>
            <rFont val="Calibri"/>
            <family val="2"/>
            <scheme val="minor"/>
          </rPr>
          <t>Zwe_ Vil_:
Try to be consistent, trips or distance?</t>
        </r>
      </text>
    </comment>
    <comment ref="C22" authorId="0" shapeId="0">
      <text>
        <r>
          <rPr>
            <sz val="11"/>
            <rFont val="Calibri"/>
            <family val="2"/>
            <scheme val="minor"/>
          </rPr>
          <t>My PC:
assuming 1 manday shells 50kg</t>
        </r>
      </text>
    </comment>
  </commentList>
</comments>
</file>

<file path=xl/comments11.xml><?xml version="1.0" encoding="utf-8"?>
<comments xmlns="http://schemas.openxmlformats.org/spreadsheetml/2006/main">
  <authors>
    <author/>
    <author>USER</author>
  </authors>
  <commentList>
    <comment ref="D4" authorId="0" shapeId="0">
      <text>
        <r>
          <rPr>
            <sz val="11"/>
            <rFont val="Calibri"/>
            <family val="2"/>
            <scheme val="minor"/>
          </rPr>
          <t>Nonduduzo:
E400/ligogogo/20kg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seed requirement is 30Kgs but seed sold in 25Kg packs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 of 500g Lihawu required per bag of shelled produce</t>
        </r>
      </text>
    </comment>
    <comment ref="C22" authorId="0" shapeId="0">
      <text>
        <r>
          <rPr>
            <sz val="11"/>
            <rFont val="Calibri"/>
            <family val="2"/>
            <scheme val="minor"/>
          </rPr>
          <t xml:space="preserve">hp:
2 mandays per 0.25ha. </t>
        </r>
      </text>
    </comment>
    <comment ref="C28" authorId="0" shapeId="0">
      <text>
        <r>
          <rPr>
            <sz val="11"/>
            <rFont val="Calibri"/>
            <family val="2"/>
            <scheme val="minor"/>
          </rPr>
          <t>My PC:
100kg per manday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D4" authorId="0" shapeId="0">
      <text>
        <r>
          <rPr>
            <sz val="11"/>
            <rFont val="Calibri"/>
            <family val="2"/>
            <scheme val="minor"/>
          </rPr>
          <t>My PC:
500 crates at E180/crate. 1 crate =20kg</t>
        </r>
      </text>
    </comment>
    <comment ref="C19" authorId="0" shapeId="0">
      <text>
        <r>
          <rPr>
            <sz val="11"/>
            <rFont val="Calibri"/>
            <family val="2"/>
            <scheme val="minor"/>
          </rPr>
          <t>My PC:
3 times a week for 6 months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C18" authorId="0" shapeId="0">
      <text>
        <r>
          <rPr>
            <sz val="11"/>
            <rFont val="Calibri"/>
            <scheme val="minor"/>
          </rPr>
          <t>Hp:
Weed twice: first weeding needs 8 people and second weeding 4</t>
        </r>
      </text>
    </comment>
  </commentList>
</comments>
</file>

<file path=xl/comments14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E200.00/20kg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rFont val="Calibri"/>
            <family val="2"/>
            <scheme val="minor"/>
          </rPr>
          <t>Zwe_ Vil_:
If this is irrigated as indicated in the Sheet name, include irrigation costs</t>
        </r>
      </text>
    </comment>
    <comment ref="C25" authorId="0" shapeId="0">
      <text>
        <r>
          <rPr>
            <sz val="11"/>
            <rFont val="Calibri"/>
            <family val="2"/>
            <scheme val="minor"/>
          </rPr>
          <t xml:space="preserve">My PC:
0.03 square metres per manday
</t>
        </r>
      </text>
    </comment>
  </commentList>
</comments>
</file>

<file path=xl/comments16.xml><?xml version="1.0" encoding="utf-8"?>
<comments xmlns="http://schemas.openxmlformats.org/spreadsheetml/2006/main">
  <authors>
    <author>Nokwazi Swazi Mamba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2" authorId="0" shapeId="0">
      <text>
        <r>
          <rPr>
            <sz val="11"/>
            <rFont val="Calibri"/>
            <family val="2"/>
            <scheme val="minor"/>
          </rPr>
          <t>Nokwazi Swazi Mamba:
How much electricity is needed per month?</t>
        </r>
      </text>
    </comment>
  </commentList>
</comments>
</file>

<file path=xl/comments3.xml><?xml version="1.0" encoding="utf-8"?>
<comments xmlns="http://schemas.openxmlformats.org/spreadsheetml/2006/main">
  <authors>
    <author>USER</author>
    <author/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assummed at 200 units per month.</t>
        </r>
      </text>
    </comment>
    <comment ref="C17" authorId="1" shapeId="0">
      <text>
        <r>
          <rPr>
            <sz val="11"/>
            <rFont val="Calibri"/>
            <family val="2"/>
            <scheme val="minor"/>
          </rPr>
          <t xml:space="preserve">My PC:
200g per hactor
</t>
        </r>
      </text>
    </comment>
    <comment ref="C32" authorId="1" shapeId="0">
      <text>
        <r>
          <rPr>
            <sz val="11"/>
            <rFont val="Calibri"/>
            <family val="2"/>
            <scheme val="minor"/>
          </rPr>
          <t>hp:
Assuminmg we have 6 tons harvest per hactare. The 40 bags limited the oprtaion to 2 tons.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16" authorId="0" shapeId="0">
      <text>
        <r>
          <rPr>
            <sz val="11"/>
            <rFont val="Calibri"/>
            <family val="2"/>
            <scheme val="minor"/>
          </rPr>
          <t xml:space="preserve">My PC:
200g per hactor
</t>
        </r>
      </text>
    </comment>
    <comment ref="C30" authorId="0" shapeId="0">
      <text>
        <r>
          <rPr>
            <sz val="11"/>
            <rFont val="Calibri"/>
            <family val="2"/>
            <scheme val="minor"/>
          </rPr>
          <t>hp:
Assuming we have 6 tons harvest per hactare. The 40 bags limited the operataion to 2 tons.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27" authorId="0" shapeId="0">
      <text>
        <r>
          <rPr>
            <sz val="11"/>
            <rFont val="Calibri"/>
            <family val="2"/>
            <scheme val="minor"/>
          </rPr>
          <t>hp:
Assuminmg we have 6 tons harvest per hactare. The 40 bags limited the oprtaion to 2 tons.</t>
        </r>
      </text>
    </comment>
    <comment ref="D37" authorId="0" shapeId="0">
      <text>
        <r>
          <rPr>
            <sz val="11"/>
            <rFont val="Calibri"/>
            <family val="2"/>
            <scheme val="minor"/>
          </rPr>
          <t>Hp:
based on NMC's subsidised rate of E130 per ton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25" authorId="0" shapeId="0">
      <text>
        <r>
          <rPr>
            <sz val="11"/>
            <rFont val="Calibri"/>
            <family val="2"/>
            <scheme val="minor"/>
          </rPr>
          <t xml:space="preserve">hp:
2 mandays for pre and 2 mandays for post </t>
        </r>
      </text>
    </comment>
    <comment ref="C28" authorId="0" shapeId="0">
      <text>
        <r>
          <rPr>
            <sz val="11"/>
            <rFont val="Calibri"/>
            <family val="2"/>
            <scheme val="minor"/>
          </rPr>
          <t>hp:
Assumption: 1 manday harvest 0.1 hactare.</t>
        </r>
      </text>
    </comment>
    <comment ref="C31" authorId="0" shapeId="0">
      <text>
        <r>
          <rPr>
            <sz val="11"/>
            <rFont val="Calibri"/>
            <family val="2"/>
            <scheme val="minor"/>
          </rPr>
          <t>hp:
Assumption: 1 man days thresh and sort 80Kg</t>
        </r>
      </text>
    </comment>
  </commentList>
</comments>
</file>

<file path=xl/comments7.xml><?xml version="1.0" encoding="utf-8"?>
<comments xmlns="http://schemas.openxmlformats.org/spreadsheetml/2006/main">
  <authors>
    <author>USER</author>
    <author/>
  </authors>
  <commentList>
    <comment ref="F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will need to buy 2 bags as required is a minimum of 35kg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250g innoculant is required for a 50kg seed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Assumed at 200 units per month</t>
        </r>
      </text>
    </comment>
    <comment ref="F1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500ml bravo required, hence used price for 500ml from price list</t>
        </r>
      </text>
    </comment>
    <comment ref="C26" authorId="1" shapeId="0">
      <text>
        <r>
          <rPr>
            <sz val="11"/>
            <rFont val="Calibri"/>
            <family val="2"/>
            <scheme val="minor"/>
          </rPr>
          <t xml:space="preserve">hp:
2 mandays for pre and 2 mandays for post </t>
        </r>
      </text>
    </comment>
    <comment ref="C29" authorId="1" shapeId="0">
      <text>
        <r>
          <rPr>
            <sz val="11"/>
            <rFont val="Calibri"/>
            <family val="2"/>
            <scheme val="minor"/>
          </rPr>
          <t>hp:
Assumption: 1 manday harvest 0.1 hactare.</t>
        </r>
      </text>
    </comment>
    <comment ref="C32" authorId="1" shapeId="0">
      <text>
        <r>
          <rPr>
            <sz val="11"/>
            <rFont val="Calibri"/>
            <family val="2"/>
            <scheme val="minor"/>
          </rPr>
          <t>hp:
Assumption: 1 man days thresh and sort 80Kg</t>
        </r>
      </text>
    </comment>
  </commentList>
</comments>
</file>

<file path=xl/comments8.xml><?xml version="1.0" encoding="utf-8"?>
<comments xmlns="http://schemas.openxmlformats.org/spreadsheetml/2006/main">
  <authors>
    <author/>
    <author>USER</author>
  </authors>
  <commentList>
    <comment ref="D4" authorId="0" shapeId="0">
      <text>
        <r>
          <rPr>
            <sz val="11"/>
            <rFont val="Calibri"/>
            <family val="2"/>
            <scheme val="minor"/>
          </rPr>
          <t>Zwe_ Vil_:
Did we align this with the assumptions or we used WFP's buying price instead of NMC?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10ml per 10kg of seed</t>
        </r>
      </text>
    </comment>
    <comment ref="C19" authorId="0" shapeId="0">
      <text>
        <r>
          <rPr>
            <sz val="11"/>
            <rFont val="Calibri"/>
            <family val="2"/>
            <scheme val="minor"/>
          </rPr>
          <t xml:space="preserve">hp:
2 mandays for pre and 2 mandays for post </t>
        </r>
      </text>
    </comment>
    <comment ref="C22" authorId="0" shapeId="0">
      <text>
        <r>
          <rPr>
            <sz val="11"/>
            <rFont val="Calibri"/>
            <family val="2"/>
            <scheme val="minor"/>
          </rPr>
          <t>hp:
Assumption: 1 manday harvest 0.1 hactare.</t>
        </r>
      </text>
    </comment>
    <comment ref="C25" authorId="0" shapeId="0">
      <text>
        <r>
          <rPr>
            <sz val="11"/>
            <rFont val="Calibri"/>
            <family val="2"/>
            <scheme val="minor"/>
          </rPr>
          <t>hp:
Assumption: 1 man days thresh and sort 80Kg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E16" authorId="0" shapeId="0">
      <text>
        <r>
          <rPr>
            <sz val="11"/>
            <rFont val="Calibri"/>
            <family val="2"/>
            <scheme val="minor"/>
          </rPr>
          <t>Zwe_ Vil_:
Please revise and update price of 1ltr Bravo</t>
        </r>
      </text>
    </comment>
    <comment ref="C20" authorId="0" shapeId="0">
      <text>
        <r>
          <rPr>
            <sz val="11"/>
            <rFont val="Calibri"/>
            <family val="2"/>
            <scheme val="minor"/>
          </rPr>
          <t>hp:
planting and basal fertiliser. 2 people per 0.2 ha</t>
        </r>
      </text>
    </comment>
    <comment ref="C23" authorId="0" shapeId="0">
      <text>
        <r>
          <rPr>
            <sz val="11"/>
            <rFont val="Calibri"/>
            <family val="2"/>
            <scheme val="minor"/>
          </rPr>
          <t>hp:
Assumption: 1 manacday harvest 0.1hactare.</t>
        </r>
      </text>
    </comment>
    <comment ref="C26" authorId="0" shapeId="0">
      <text>
        <r>
          <rPr>
            <sz val="11"/>
            <rFont val="Calibri"/>
            <family val="2"/>
            <scheme val="minor"/>
          </rPr>
          <t>hp:
Assumption: 1 manaday harvest 75 Kg</t>
        </r>
      </text>
    </comment>
  </commentList>
</comments>
</file>

<file path=xl/sharedStrings.xml><?xml version="1.0" encoding="utf-8"?>
<sst xmlns="http://schemas.openxmlformats.org/spreadsheetml/2006/main" count="2605" uniqueCount="804">
  <si>
    <t xml:space="preserve">Item </t>
  </si>
  <si>
    <t>Price</t>
  </si>
  <si>
    <t>Agromectin  1ltr</t>
  </si>
  <si>
    <t xml:space="preserve">ITEM DESCRIPTION </t>
  </si>
  <si>
    <t>Chlorpyrifos  1ltr</t>
  </si>
  <si>
    <t>10000 seeds</t>
  </si>
  <si>
    <t>Cruiser  1lt</t>
  </si>
  <si>
    <t>100000 seeds</t>
  </si>
  <si>
    <t>Cypermethrin 1ltr</t>
  </si>
  <si>
    <t>Decis forte  1ltr</t>
  </si>
  <si>
    <t>Dolomitic Lime 50kg</t>
  </si>
  <si>
    <t>100g</t>
  </si>
  <si>
    <t>Fastac  1ltr</t>
  </si>
  <si>
    <t>GF 120   1ltr</t>
  </si>
  <si>
    <t>Beetroot Red Ace</t>
  </si>
  <si>
    <t>50000 seeds</t>
  </si>
  <si>
    <t>Methomyl (1kg)</t>
  </si>
  <si>
    <t>1000 seeds</t>
  </si>
  <si>
    <t>Malathion   108g</t>
  </si>
  <si>
    <t>Nu-Flim  1ltr</t>
  </si>
  <si>
    <t>Basagran 5ltr</t>
  </si>
  <si>
    <t>Stalk borer granules 1kg</t>
  </si>
  <si>
    <t>Superphosphate  50kg</t>
  </si>
  <si>
    <t>COMMON FARM OPERATIONS</t>
  </si>
  <si>
    <t>Herbicide</t>
  </si>
  <si>
    <t>Ploughing</t>
  </si>
  <si>
    <t>Discing</t>
  </si>
  <si>
    <t>Ridging</t>
  </si>
  <si>
    <t>Planting</t>
  </si>
  <si>
    <t>Broccoli Gem</t>
  </si>
  <si>
    <t>1M</t>
  </si>
  <si>
    <t xml:space="preserve">Irrigation </t>
  </si>
  <si>
    <t>Irrigation maintenance</t>
  </si>
  <si>
    <t>Hygreen Babby marrow</t>
  </si>
  <si>
    <t>5M</t>
  </si>
  <si>
    <t>Transport (Inputs)</t>
  </si>
  <si>
    <t>Transport (Market)</t>
  </si>
  <si>
    <t>Mangetout Oregao Peas</t>
  </si>
  <si>
    <t>1Kg</t>
  </si>
  <si>
    <t>Labour (m/d)</t>
  </si>
  <si>
    <t>Labour Costs</t>
  </si>
  <si>
    <t xml:space="preserve"> kg/L/g/seed count </t>
  </si>
  <si>
    <t>PRICE</t>
  </si>
  <si>
    <t>Tel:25186040/1</t>
  </si>
  <si>
    <t>buying price</t>
  </si>
  <si>
    <t>Green Bean Volta</t>
  </si>
  <si>
    <t>BABY VEG</t>
  </si>
  <si>
    <t>Brasicals</t>
  </si>
  <si>
    <t>Red Cabbage Pearl</t>
  </si>
  <si>
    <t>Green Cabbage Admiral</t>
  </si>
  <si>
    <t>2.5m</t>
  </si>
  <si>
    <t>Savoy cabbage capriccio</t>
  </si>
  <si>
    <t>2500 seeds</t>
  </si>
  <si>
    <t>Fernel Florence</t>
  </si>
  <si>
    <t>Cauliflower Telegy</t>
  </si>
  <si>
    <t>Beetroot Rudolph</t>
  </si>
  <si>
    <t>10M</t>
  </si>
  <si>
    <t>1m</t>
  </si>
  <si>
    <t>Beetroot Rudoplh</t>
  </si>
  <si>
    <t>50M</t>
  </si>
  <si>
    <t>cauliflower Star 4418</t>
  </si>
  <si>
    <t>10m</t>
  </si>
  <si>
    <t>Butternut Waltham</t>
  </si>
  <si>
    <t>Brocolli star 2204</t>
  </si>
  <si>
    <t>500g</t>
  </si>
  <si>
    <t xml:space="preserve">Butternut Frisco </t>
  </si>
  <si>
    <t xml:space="preserve">Sweet Corn </t>
  </si>
  <si>
    <t>25kg</t>
  </si>
  <si>
    <t>Butternut Frisco</t>
  </si>
  <si>
    <t>Carrot Nantes</t>
  </si>
  <si>
    <t>Cucurbits</t>
  </si>
  <si>
    <t>Onion Texas Grano</t>
  </si>
  <si>
    <t>Baby Marrow Amanda</t>
  </si>
  <si>
    <t>Onion Taxes Grano</t>
  </si>
  <si>
    <t>Yellow Patty Pan(Sunburst)</t>
  </si>
  <si>
    <t>Red Lady</t>
  </si>
  <si>
    <t>20g</t>
  </si>
  <si>
    <t>Green Patty Pan(Starship)</t>
  </si>
  <si>
    <t>80g</t>
  </si>
  <si>
    <t xml:space="preserve">Baby marrow Terminator </t>
  </si>
  <si>
    <t>Habenero Red Chillies</t>
  </si>
  <si>
    <t>Baby Gem (EightBall)</t>
  </si>
  <si>
    <t>3000 seeds</t>
  </si>
  <si>
    <t>Habenero Green Chillies</t>
  </si>
  <si>
    <t>Baby Marrow (Star 8021)</t>
  </si>
  <si>
    <t>HabeneroYellow Chillies</t>
  </si>
  <si>
    <t>Baby Marrow (Star 8023)</t>
  </si>
  <si>
    <t xml:space="preserve"> Habenero Orange Chillies</t>
  </si>
  <si>
    <t>Pinwheel (YPP)</t>
  </si>
  <si>
    <t>5m</t>
  </si>
  <si>
    <t>Pepper Ascent</t>
  </si>
  <si>
    <t>Summer sun (YPP)</t>
  </si>
  <si>
    <t>Green Pepper FLOYD</t>
  </si>
  <si>
    <t>Summer sun(YPP)</t>
  </si>
  <si>
    <t>Green Pepper Capricon seeds</t>
  </si>
  <si>
    <t>Legumes</t>
  </si>
  <si>
    <t>Pepper Carlifonia Wonder</t>
  </si>
  <si>
    <t>1kg</t>
  </si>
  <si>
    <t>Tomato Degas</t>
  </si>
  <si>
    <t>Sugar Snap Cascadia Peas</t>
  </si>
  <si>
    <t>Peas Cascadia</t>
  </si>
  <si>
    <t>Sugar Snow Peas</t>
  </si>
  <si>
    <t>Oregon Sugar Pod Peas</t>
  </si>
  <si>
    <t>Green Beans Star2005 Dwarf</t>
  </si>
  <si>
    <t> Green Bean Volta</t>
  </si>
  <si>
    <t> 1kg</t>
  </si>
  <si>
    <t>5Kg</t>
  </si>
  <si>
    <t>Green Beans Star 2054</t>
  </si>
  <si>
    <t>100M</t>
  </si>
  <si>
    <t>Grean Beans Star 2054</t>
  </si>
  <si>
    <t>Green Bean Escalade</t>
  </si>
  <si>
    <t>1 kg</t>
  </si>
  <si>
    <t>100m</t>
  </si>
  <si>
    <t>Green Bean Remember</t>
  </si>
  <si>
    <t>Tomato star 9009</t>
  </si>
  <si>
    <t>Sugar Beans (Pan 148)</t>
  </si>
  <si>
    <t>10kg</t>
  </si>
  <si>
    <t>Jugo Beans</t>
  </si>
  <si>
    <t>5kg</t>
  </si>
  <si>
    <t>Soy Beans</t>
  </si>
  <si>
    <t>Cowpeas</t>
  </si>
  <si>
    <t>Ground nuts</t>
  </si>
  <si>
    <t>Sunflower</t>
  </si>
  <si>
    <t>Other</t>
  </si>
  <si>
    <t>Cotton</t>
  </si>
  <si>
    <t>Leeks Carentan</t>
  </si>
  <si>
    <t>Aspuragus</t>
  </si>
  <si>
    <t>Egg Plant kaberi</t>
  </si>
  <si>
    <t> Baby Corn Pan 12</t>
  </si>
  <si>
    <t xml:space="preserve">Maize Seed SC701 </t>
  </si>
  <si>
    <t> Baby Corn PAC 271</t>
  </si>
  <si>
    <t>2kg</t>
  </si>
  <si>
    <t>Pan 53</t>
  </si>
  <si>
    <t>SC403</t>
  </si>
  <si>
    <t>SC413</t>
  </si>
  <si>
    <t xml:space="preserve">Green pepper Jupiter </t>
  </si>
  <si>
    <t>SC411</t>
  </si>
  <si>
    <t>50g</t>
  </si>
  <si>
    <t>SC621</t>
  </si>
  <si>
    <t>SC 727</t>
  </si>
  <si>
    <t>SC637</t>
  </si>
  <si>
    <t>Conventional</t>
  </si>
  <si>
    <t>Armor Leeks</t>
  </si>
  <si>
    <t>SC719</t>
  </si>
  <si>
    <t>Beetroot Lorrette</t>
  </si>
  <si>
    <t>80M</t>
  </si>
  <si>
    <t>SC727</t>
  </si>
  <si>
    <t>Lake 601</t>
  </si>
  <si>
    <t>Beetroot Red Atlas</t>
  </si>
  <si>
    <t>Sorghum</t>
  </si>
  <si>
    <t>Beetroot Star 1105</t>
  </si>
  <si>
    <t>50000 seed</t>
  </si>
  <si>
    <t>Pilgrim</t>
  </si>
  <si>
    <t>Butternut Walthamax</t>
  </si>
  <si>
    <t>Cauliflower Ardent</t>
  </si>
  <si>
    <t>250g</t>
  </si>
  <si>
    <t>Butternut Atlas</t>
  </si>
  <si>
    <t>Butternut Shiba</t>
  </si>
  <si>
    <t xml:space="preserve">Cabbage Conquistador </t>
  </si>
  <si>
    <t>Cabbage Conquistador</t>
  </si>
  <si>
    <t>Cabbage Optima</t>
  </si>
  <si>
    <t xml:space="preserve">10000 seeds </t>
  </si>
  <si>
    <t>Butternut Pluto</t>
  </si>
  <si>
    <t>Lettuce M961</t>
  </si>
  <si>
    <t>4m</t>
  </si>
  <si>
    <t>Lettuce Matelo</t>
  </si>
  <si>
    <t>250ml</t>
  </si>
  <si>
    <t>Lettuce Anselo</t>
  </si>
  <si>
    <t>1L</t>
  </si>
  <si>
    <t xml:space="preserve">Lettuce Anselo </t>
  </si>
  <si>
    <t>Lettuce Eish seeds</t>
  </si>
  <si>
    <t>Bravo</t>
  </si>
  <si>
    <t>200ml</t>
  </si>
  <si>
    <t>500ml</t>
  </si>
  <si>
    <t>Lettuce Taina seeds</t>
  </si>
  <si>
    <t>BLADEX</t>
  </si>
  <si>
    <t>5L</t>
  </si>
  <si>
    <t>Lettuce Red Lettuce Tuska</t>
  </si>
  <si>
    <t>5000 seeds</t>
  </si>
  <si>
    <t>Copper Oxychloride</t>
  </si>
  <si>
    <t>Lettuce Freely Lollo bionda</t>
  </si>
  <si>
    <t>Onion Charlize</t>
  </si>
  <si>
    <t>20m</t>
  </si>
  <si>
    <t>Cutworm bait</t>
  </si>
  <si>
    <t>50m</t>
  </si>
  <si>
    <t xml:space="preserve">Nufilm </t>
  </si>
  <si>
    <t>1 L</t>
  </si>
  <si>
    <t>Decis forte</t>
  </si>
  <si>
    <t>1l</t>
  </si>
  <si>
    <t>Potato seed Mondial/ Fianna</t>
  </si>
  <si>
    <t>Fenthion Avi</t>
  </si>
  <si>
    <t>Fastac</t>
  </si>
  <si>
    <t>Onion Explorer</t>
  </si>
  <si>
    <t>Ridomil</t>
  </si>
  <si>
    <t>450g</t>
  </si>
  <si>
    <t>Hamba Aphicide</t>
  </si>
  <si>
    <t xml:space="preserve">Hamba Mecapthothion </t>
  </si>
  <si>
    <t>Crop Bio Life</t>
  </si>
  <si>
    <t>Jelapino Chillies</t>
  </si>
  <si>
    <t>Celest</t>
  </si>
  <si>
    <t>50ml</t>
  </si>
  <si>
    <t>Long Slim Cayenne Chillies</t>
  </si>
  <si>
    <t xml:space="preserve">Agromectin </t>
  </si>
  <si>
    <t xml:space="preserve">Pepper Yellow Acanary </t>
  </si>
  <si>
    <t>Steward</t>
  </si>
  <si>
    <t>Pepper Star 6604</t>
  </si>
  <si>
    <t>Oscar</t>
  </si>
  <si>
    <t>Thiovit 80wg</t>
  </si>
  <si>
    <t xml:space="preserve">Green Pepper Jupiter </t>
  </si>
  <si>
    <t>Amista 250 SC</t>
  </si>
  <si>
    <t xml:space="preserve">Cypermetrine </t>
  </si>
  <si>
    <t>Green Pepper Jupiter</t>
  </si>
  <si>
    <t>Clearout</t>
  </si>
  <si>
    <t>20L</t>
  </si>
  <si>
    <t xml:space="preserve">Cruser </t>
  </si>
  <si>
    <t>60ml</t>
  </si>
  <si>
    <t>Ampligo</t>
  </si>
  <si>
    <t>Papaya seeds Paw Paw</t>
  </si>
  <si>
    <t xml:space="preserve">Paraquat-GAP </t>
  </si>
  <si>
    <t>Spinach Ford Giant</t>
  </si>
  <si>
    <t xml:space="preserve">spinach Mustard </t>
  </si>
  <si>
    <t>Tomato Star 9009</t>
  </si>
  <si>
    <t>5k</t>
  </si>
  <si>
    <t>50Kg</t>
  </si>
  <si>
    <t>Tomato Star 9006</t>
  </si>
  <si>
    <t>1k</t>
  </si>
  <si>
    <t>KCL</t>
  </si>
  <si>
    <t>tomato Chibli</t>
  </si>
  <si>
    <t xml:space="preserve">MAP </t>
  </si>
  <si>
    <t>Tomato Disco</t>
  </si>
  <si>
    <t>Twine Roll</t>
  </si>
  <si>
    <t>5000m</t>
  </si>
  <si>
    <t>Back Yard Garden Seeds</t>
  </si>
  <si>
    <t>Lettuce Great Lakes</t>
  </si>
  <si>
    <t>Foils</t>
  </si>
  <si>
    <t>Cabbage Green Crown</t>
  </si>
  <si>
    <t>Cabbage Conquistado</t>
  </si>
  <si>
    <t>Agrisil K50</t>
  </si>
  <si>
    <t>Spinach Fordhookgiant</t>
  </si>
  <si>
    <t>Tomato HTX 14</t>
  </si>
  <si>
    <t>Tomato Zeal F1 Hybrid</t>
  </si>
  <si>
    <t>Orange bags Red</t>
  </si>
  <si>
    <t>2.5kg</t>
  </si>
  <si>
    <t>Carrots Cape Market</t>
  </si>
  <si>
    <t>3kg</t>
  </si>
  <si>
    <t>Beet Detroit Dark Red</t>
  </si>
  <si>
    <t>Spring Onion White Welsh</t>
  </si>
  <si>
    <t>7kg</t>
  </si>
  <si>
    <t>Squash Cucumber</t>
  </si>
  <si>
    <t>Squash Waltham</t>
  </si>
  <si>
    <t>Butternut Baggs</t>
  </si>
  <si>
    <t>Squash Barbara</t>
  </si>
  <si>
    <t>Beet Crimson Globe</t>
  </si>
  <si>
    <t>Sweet Potato bags Loom Purple</t>
  </si>
  <si>
    <t>20kg</t>
  </si>
  <si>
    <t>Longslim Cayenne</t>
  </si>
  <si>
    <t>cabbage bags (Loom Green)</t>
  </si>
  <si>
    <t>Beans Contender</t>
  </si>
  <si>
    <t xml:space="preserve">Onion bags </t>
  </si>
  <si>
    <t>Cape Spitz</t>
  </si>
  <si>
    <t>Okra Clemson</t>
  </si>
  <si>
    <t>Potato bags brown</t>
  </si>
  <si>
    <t>Pumkin Flat</t>
  </si>
  <si>
    <t xml:space="preserve">Mustard Florida </t>
  </si>
  <si>
    <t>Tomato plastics</t>
  </si>
  <si>
    <t>1kg\250</t>
  </si>
  <si>
    <t>Cauliflower Juneau</t>
  </si>
  <si>
    <t>Beetroot bag</t>
  </si>
  <si>
    <t>Fertilizers</t>
  </si>
  <si>
    <t>Beetroot bags</t>
  </si>
  <si>
    <t>2:3:2 (22) fertilizer</t>
  </si>
  <si>
    <t>50kg</t>
  </si>
  <si>
    <t>2 3 2 (38) fertilizer</t>
  </si>
  <si>
    <t>Carrot Bags</t>
  </si>
  <si>
    <t>2:3:4 (38) fertilizer</t>
  </si>
  <si>
    <t>2:3:2 (37) fertilizer</t>
  </si>
  <si>
    <t>1kg/250</t>
  </si>
  <si>
    <t>5:1:5 (45) fertilizer</t>
  </si>
  <si>
    <t xml:space="preserve">LAN (28) </t>
  </si>
  <si>
    <t>Urea</t>
  </si>
  <si>
    <t xml:space="preserve">KCL </t>
  </si>
  <si>
    <t>Lime Dolomatic</t>
  </si>
  <si>
    <t>50KG</t>
  </si>
  <si>
    <t>Hygromix</t>
  </si>
  <si>
    <t>Hygrofert</t>
  </si>
  <si>
    <t>V12 Multi</t>
  </si>
  <si>
    <t>Lug Box crates</t>
  </si>
  <si>
    <t>V12 Micro</t>
  </si>
  <si>
    <t>Seedtrays</t>
  </si>
  <si>
    <t>M200</t>
  </si>
  <si>
    <t>Pallet Wrap</t>
  </si>
  <si>
    <t>2000M</t>
  </si>
  <si>
    <t>Twine roll</t>
  </si>
  <si>
    <t>Rhizo Vital</t>
  </si>
  <si>
    <t xml:space="preserve">V12 Inititiate </t>
  </si>
  <si>
    <t>400ml</t>
  </si>
  <si>
    <t>Ecco Bb</t>
  </si>
  <si>
    <t>300g</t>
  </si>
  <si>
    <t>Beetroot Seedlings</t>
  </si>
  <si>
    <t>1000 seedlings</t>
  </si>
  <si>
    <t>Cabbage Seedlings</t>
  </si>
  <si>
    <t>Ecco T</t>
  </si>
  <si>
    <t>Savoy Seedlings</t>
  </si>
  <si>
    <t>Superphosphate</t>
  </si>
  <si>
    <t>Green cabbage Seedlings</t>
  </si>
  <si>
    <t>Madex</t>
  </si>
  <si>
    <t>Butternut seedlings</t>
  </si>
  <si>
    <t>Bolldex</t>
  </si>
  <si>
    <t>Cauliflower Seedlings Telergy</t>
  </si>
  <si>
    <t>Rosemary seedlings</t>
  </si>
  <si>
    <t>Amylo</t>
  </si>
  <si>
    <t>1000 seedlins</t>
  </si>
  <si>
    <t>Growing Medium</t>
  </si>
  <si>
    <t>Fennel seedlngs</t>
  </si>
  <si>
    <t>5l</t>
  </si>
  <si>
    <t>Vitazyme</t>
  </si>
  <si>
    <t>Parsely Seedlings</t>
  </si>
  <si>
    <t xml:space="preserve">Maize Plus </t>
  </si>
  <si>
    <t>Red Lettuce</t>
  </si>
  <si>
    <t>Lettuce Seedlings</t>
  </si>
  <si>
    <t>Vemeculite</t>
  </si>
  <si>
    <t>8kg</t>
  </si>
  <si>
    <t>Onion Seedlings</t>
  </si>
  <si>
    <t>Seedling Mix</t>
  </si>
  <si>
    <t>Multifeed P Classic (43)</t>
  </si>
  <si>
    <t>solu-cal</t>
  </si>
  <si>
    <t>Yellow pepper seedlings</t>
  </si>
  <si>
    <t>Multifeed Flowergrow (46)</t>
  </si>
  <si>
    <t>Red Pepper seedlings</t>
  </si>
  <si>
    <t>Chemicals</t>
  </si>
  <si>
    <t>Green Pepper Seedlings Nero</t>
  </si>
  <si>
    <t xml:space="preserve">Spore Kill </t>
  </si>
  <si>
    <t>Green Pepper Califonia</t>
  </si>
  <si>
    <t>10l</t>
  </si>
  <si>
    <t>Methomyl</t>
  </si>
  <si>
    <t>Spinach Seedlings</t>
  </si>
  <si>
    <t>Malasol</t>
  </si>
  <si>
    <t>Tomatoes Disco</t>
  </si>
  <si>
    <t>Tomato Chibli</t>
  </si>
  <si>
    <t>Calmabon</t>
  </si>
  <si>
    <t>Tomato star 9006</t>
  </si>
  <si>
    <t>1000 Seedlings</t>
  </si>
  <si>
    <t>4L</t>
  </si>
  <si>
    <t>Egg Plant Kaberi seedlings</t>
  </si>
  <si>
    <t xml:space="preserve">Copper Count n </t>
  </si>
  <si>
    <t xml:space="preserve">UltraKill Fruit Care </t>
  </si>
  <si>
    <t>100ML</t>
  </si>
  <si>
    <t>Nursery Charges/Tray</t>
  </si>
  <si>
    <t>P/T</t>
  </si>
  <si>
    <t>Sweetpotato Vines</t>
  </si>
  <si>
    <t>Dithane M45 (sanconzeb)</t>
  </si>
  <si>
    <t>Nectarines</t>
  </si>
  <si>
    <t>Different Varieties</t>
  </si>
  <si>
    <t>Pears</t>
  </si>
  <si>
    <t>Peaches</t>
  </si>
  <si>
    <t>Plums</t>
  </si>
  <si>
    <t xml:space="preserve">Methomex </t>
  </si>
  <si>
    <t>Litches</t>
  </si>
  <si>
    <t>Avocadoes</t>
  </si>
  <si>
    <t>Orosorb</t>
  </si>
  <si>
    <t>Mangoes</t>
  </si>
  <si>
    <t>Makhromectin</t>
  </si>
  <si>
    <t>Banana</t>
  </si>
  <si>
    <t>Sweet William</t>
  </si>
  <si>
    <t>STYRO SEEL</t>
  </si>
  <si>
    <t>20l</t>
  </si>
  <si>
    <t>Oranges</t>
  </si>
  <si>
    <t>Naartjies</t>
  </si>
  <si>
    <t>Lemon</t>
  </si>
  <si>
    <t>Eureka</t>
  </si>
  <si>
    <t>Linagan (carrots and potatoes)</t>
  </si>
  <si>
    <t>Papaya</t>
  </si>
  <si>
    <t>Pomogranates</t>
  </si>
  <si>
    <t>Basagran (legumes, potatoes, peppers)</t>
  </si>
  <si>
    <t>Bion</t>
  </si>
  <si>
    <t>200g</t>
  </si>
  <si>
    <t>Macademia</t>
  </si>
  <si>
    <t>Benetron (legumes)</t>
  </si>
  <si>
    <t>Goltix (beetroot)</t>
  </si>
  <si>
    <t>Pro plant</t>
  </si>
  <si>
    <t>Tilt 250 EC</t>
  </si>
  <si>
    <t>100ml</t>
  </si>
  <si>
    <t>Hornet (legumes)</t>
  </si>
  <si>
    <t>UltraKill Fruit Care</t>
  </si>
  <si>
    <t>Metolachlor (Legumes)</t>
  </si>
  <si>
    <t>Alachlor (legumes)</t>
  </si>
  <si>
    <t>Lihawu</t>
  </si>
  <si>
    <t>Organic chemicals</t>
  </si>
  <si>
    <t xml:space="preserve">Fruit Care </t>
  </si>
  <si>
    <t>Steriscope</t>
  </si>
  <si>
    <t>Veggie Mix gro</t>
  </si>
  <si>
    <t>Veggie Mix Fruit</t>
  </si>
  <si>
    <t>In cap</t>
  </si>
  <si>
    <t>Instinct</t>
  </si>
  <si>
    <t>One time</t>
  </si>
  <si>
    <t>Dipel</t>
  </si>
  <si>
    <t>Cal lime flo</t>
  </si>
  <si>
    <t>Mag Lime Flo</t>
  </si>
  <si>
    <t xml:space="preserve">Calmabon </t>
  </si>
  <si>
    <t>Packaging</t>
  </si>
  <si>
    <t>Orosorb (wetter)</t>
  </si>
  <si>
    <t>STYRO SEEL (wetter)</t>
  </si>
  <si>
    <t xml:space="preserve">Oxadate (nematicide) </t>
  </si>
  <si>
    <t>Garden Ripcod</t>
  </si>
  <si>
    <t>Pepper printed</t>
  </si>
  <si>
    <t>Warlock</t>
  </si>
  <si>
    <t>unit</t>
  </si>
  <si>
    <t>Mono white</t>
  </si>
  <si>
    <t>Fruitfly trap</t>
  </si>
  <si>
    <t>Mono bag white</t>
  </si>
  <si>
    <t>Mono bag beige</t>
  </si>
  <si>
    <t>Mono bag orange</t>
  </si>
  <si>
    <t>Mono Red</t>
  </si>
  <si>
    <t>Mono purple</t>
  </si>
  <si>
    <t xml:space="preserve">Yellow bags </t>
  </si>
  <si>
    <t>Cungfu</t>
  </si>
  <si>
    <t>Netlone 150m roll</t>
  </si>
  <si>
    <t> Earthway planter</t>
  </si>
  <si>
    <t>PH Metre</t>
  </si>
  <si>
    <t>PH 0616</t>
  </si>
  <si>
    <t>PH0615</t>
  </si>
  <si>
    <t>Roller Deepler</t>
  </si>
  <si>
    <t>Knapsack sprayer</t>
  </si>
  <si>
    <t>16L</t>
  </si>
  <si>
    <t>Harvesting bags</t>
  </si>
  <si>
    <t>Seedlings</t>
  </si>
  <si>
    <t>Green pepper Seedlings</t>
  </si>
  <si>
    <t>Tomatoes Zeal</t>
  </si>
  <si>
    <t xml:space="preserve">Seedlings in 100ds </t>
  </si>
  <si>
    <t>100 seedlings</t>
  </si>
  <si>
    <t>Seedlings below 100 units</t>
  </si>
  <si>
    <t>Fruit Trees</t>
  </si>
  <si>
    <t>HLH Mauritius</t>
  </si>
  <si>
    <t>Fenete</t>
  </si>
  <si>
    <t xml:space="preserve">Tommy </t>
  </si>
  <si>
    <t>Heidie</t>
  </si>
  <si>
    <t>keitt</t>
  </si>
  <si>
    <t>Kensigton</t>
  </si>
  <si>
    <t>Sabre</t>
  </si>
  <si>
    <t>Pecan nuts</t>
  </si>
  <si>
    <t>Green cabbage Seedlings (Baby)</t>
  </si>
  <si>
    <t>Red cabbage Seedlings (Baby)</t>
  </si>
  <si>
    <t>Actara 50ml</t>
  </si>
  <si>
    <t>Cauliflower Seedlings</t>
  </si>
  <si>
    <t>Master 900sp 1kg</t>
  </si>
  <si>
    <t>Broccoli</t>
  </si>
  <si>
    <t>Prophenofos 5ltr</t>
  </si>
  <si>
    <t>Chlorpyrifos 1ltr</t>
  </si>
  <si>
    <t>Fastac 1ltr</t>
  </si>
  <si>
    <t>Nu-flim 1ltr</t>
  </si>
  <si>
    <t>Dimethoate 20ltr</t>
  </si>
  <si>
    <t>Agromectin 1ltr</t>
  </si>
  <si>
    <t>Lybacide 10ml</t>
  </si>
  <si>
    <t>Trellising pole</t>
  </si>
  <si>
    <t>Trellising rope</t>
  </si>
  <si>
    <t>Weevil Tablets 20s</t>
  </si>
  <si>
    <t>Sunflower seeds 1kg</t>
  </si>
  <si>
    <t>Green Pepper Delisha</t>
  </si>
  <si>
    <t>Taro</t>
  </si>
  <si>
    <t>Cassava cuttings</t>
  </si>
  <si>
    <t>Bags</t>
  </si>
  <si>
    <t>Actara</t>
  </si>
  <si>
    <t>1ltr</t>
  </si>
  <si>
    <t>Avi guard</t>
  </si>
  <si>
    <t>Mulan</t>
  </si>
  <si>
    <t>Kraal Manure</t>
  </si>
  <si>
    <t>Transport rate (trips)</t>
  </si>
  <si>
    <t>Beans (lake 101)</t>
  </si>
  <si>
    <t>Grain Maize Gross Margin</t>
  </si>
  <si>
    <t>Gross Income</t>
  </si>
  <si>
    <t>Item</t>
  </si>
  <si>
    <t>Unit</t>
  </si>
  <si>
    <t>Yield</t>
  </si>
  <si>
    <t>Price/ton</t>
  </si>
  <si>
    <t>1ha - Value (E)</t>
  </si>
  <si>
    <t>0.5ha</t>
  </si>
  <si>
    <t>Maize Sales</t>
  </si>
  <si>
    <t>Tonne</t>
  </si>
  <si>
    <t>Operational Costs</t>
  </si>
  <si>
    <t>Quantity</t>
  </si>
  <si>
    <t>Cost/unit</t>
  </si>
  <si>
    <t>Total Cost</t>
  </si>
  <si>
    <t xml:space="preserve">Subsidized </t>
  </si>
  <si>
    <t xml:space="preserve">Maize seed </t>
  </si>
  <si>
    <t>hrs</t>
  </si>
  <si>
    <t>Disc harrowing</t>
  </si>
  <si>
    <t>Fertlizer-2:3:2 (37)</t>
  </si>
  <si>
    <t>LAN (28%)</t>
  </si>
  <si>
    <t>Lime</t>
  </si>
  <si>
    <t>Transport (inputs)</t>
  </si>
  <si>
    <t>Km</t>
  </si>
  <si>
    <t>Cypemethrine</t>
  </si>
  <si>
    <t>Herbicide (pre)</t>
  </si>
  <si>
    <t>Herbicide (post)</t>
  </si>
  <si>
    <t>Weevil tablets</t>
  </si>
  <si>
    <t>30s</t>
  </si>
  <si>
    <t>sticker (nufilm)</t>
  </si>
  <si>
    <t>Labour and other costs</t>
  </si>
  <si>
    <t xml:space="preserve">Weed control </t>
  </si>
  <si>
    <t>m/day</t>
  </si>
  <si>
    <t>Top dressing</t>
  </si>
  <si>
    <t xml:space="preserve">Pest control </t>
  </si>
  <si>
    <t>Harvesting</t>
  </si>
  <si>
    <t>Shelling (Machinery)</t>
  </si>
  <si>
    <t>bag</t>
  </si>
  <si>
    <t>Shelling (Labour)</t>
  </si>
  <si>
    <t>50kgs</t>
  </si>
  <si>
    <t>Transport (Field to Crib)</t>
  </si>
  <si>
    <t>Transport to the market</t>
  </si>
  <si>
    <t>TVC</t>
  </si>
  <si>
    <t>Gross Profit</t>
  </si>
  <si>
    <t>Gross Margin</t>
  </si>
  <si>
    <t xml:space="preserve">BEP </t>
  </si>
  <si>
    <t> E</t>
  </si>
  <si>
    <t xml:space="preserve">BEY  </t>
  </si>
  <si>
    <t>Marketing Costs</t>
  </si>
  <si>
    <t>Total Costs</t>
  </si>
  <si>
    <t>Gross profit</t>
  </si>
  <si>
    <t>25% of break even</t>
  </si>
  <si>
    <t>Gross Margin after marketing costs</t>
  </si>
  <si>
    <t>Buying price should be</t>
  </si>
  <si>
    <t>BEP after marketing costs - E</t>
  </si>
  <si>
    <t>BEY after marketing costs - MT</t>
  </si>
  <si>
    <t>Assumptions</t>
  </si>
  <si>
    <t>Market price used for maize is that which is provided by the formal market (NMC)</t>
  </si>
  <si>
    <t>Transport of inputs is at a rate of E10 per km for a maximum distance of 100km per trip.</t>
  </si>
  <si>
    <t>Labour costs is based on the average between gazzetted price and highest price paid by farmers</t>
  </si>
  <si>
    <t>Harvesting: +/- 3000 plants per manday</t>
  </si>
  <si>
    <t>Shelling costs are from the average price of E11 per bag charged by machinery owners and there are 120 x 50kg bags (6tons)</t>
  </si>
  <si>
    <t>NOTES</t>
  </si>
  <si>
    <t>Maize production is a viable enterprise under these conditions and production costs</t>
  </si>
  <si>
    <t>Planting (direct seeder)</t>
  </si>
  <si>
    <t>1 Trip</t>
  </si>
  <si>
    <t>Discing may be necessary at establishment to keep down weeds and remaining crop stand</t>
  </si>
  <si>
    <t>Dry Beans Gross Margin</t>
  </si>
  <si>
    <t xml:space="preserve">Yield </t>
  </si>
  <si>
    <t>Value  (E)</t>
  </si>
  <si>
    <t>Value - (0.5Ha)</t>
  </si>
  <si>
    <t>Beans</t>
  </si>
  <si>
    <t> Operating Costs</t>
  </si>
  <si>
    <t>TC 0.5Ha</t>
  </si>
  <si>
    <t>Subsidized</t>
  </si>
  <si>
    <t xml:space="preserve">Bean seeds </t>
  </si>
  <si>
    <t>Transport of inputs</t>
  </si>
  <si>
    <t>Herbicide (pre-emergence)</t>
  </si>
  <si>
    <t>Herbicide (post-emergence)</t>
  </si>
  <si>
    <t xml:space="preserve">Celest </t>
  </si>
  <si>
    <t>Weed control</t>
  </si>
  <si>
    <t>bags</t>
  </si>
  <si>
    <t>Transport from Farm to warehouse</t>
  </si>
  <si>
    <t>Threshing and Sorting</t>
  </si>
  <si>
    <t> Tonne</t>
  </si>
  <si>
    <t>ASSUMPTIONS</t>
  </si>
  <si>
    <t>Price per ton is the prevailing NMC price for the current year</t>
  </si>
  <si>
    <t>Transport of inputs is assumed the farmer hires a transport at a rate of E10 per km for a maximum distance of 100km per trip</t>
  </si>
  <si>
    <t>NOTE</t>
  </si>
  <si>
    <t>Dry bean production is viable under the above assumptions and analysis</t>
  </si>
  <si>
    <t>Sweet Potato Gross Margin</t>
  </si>
  <si>
    <t>Value (E)</t>
  </si>
  <si>
    <t>0.5Ha</t>
  </si>
  <si>
    <t>Tubers</t>
  </si>
  <si>
    <t>Total income</t>
  </si>
  <si>
    <t> Operational Costs</t>
  </si>
  <si>
    <t>Vines</t>
  </si>
  <si>
    <t xml:space="preserve">25kg </t>
  </si>
  <si>
    <t>Transport of planting material</t>
  </si>
  <si>
    <t>Chemical</t>
  </si>
  <si>
    <t>Cypermethrin</t>
  </si>
  <si>
    <t>Weeding</t>
  </si>
  <si>
    <t>GM/.0.5ha</t>
  </si>
  <si>
    <t>Weeding will be done twice (10man/day for first weeding and 5man/day for second weeding)</t>
  </si>
  <si>
    <t>Sweet potato production is viable under the above conditions and analysis.</t>
  </si>
  <si>
    <t>Groundnuts Gross Margin</t>
  </si>
  <si>
    <t>0.5 Ha</t>
  </si>
  <si>
    <t>Groundnuts</t>
  </si>
  <si>
    <r>
      <rPr>
        <b/>
        <sz val="16"/>
        <rFont val="Times New Roman"/>
        <family val="1"/>
      </rPr>
      <t> </t>
    </r>
    <r>
      <rPr>
        <b/>
        <i/>
        <sz val="16"/>
        <rFont val="Times New Roman"/>
        <family val="1"/>
      </rPr>
      <t>Operating Costs</t>
    </r>
  </si>
  <si>
    <t>Groundnut seed</t>
  </si>
  <si>
    <t>km</t>
  </si>
  <si>
    <t xml:space="preserve">Aphicide </t>
  </si>
  <si>
    <t xml:space="preserve">Weeding </t>
  </si>
  <si>
    <t>Pest control</t>
  </si>
  <si>
    <t>Harvesting Strings</t>
  </si>
  <si>
    <t>Role(5000m)</t>
  </si>
  <si>
    <t>Transport from Farm to Warehouse</t>
  </si>
  <si>
    <t>Pod stripping</t>
  </si>
  <si>
    <t>,</t>
  </si>
  <si>
    <t>Price is based on the average price from informal markets which is E600/ 20kg</t>
  </si>
  <si>
    <t>Weeding will be done twice @ 5m/day each</t>
  </si>
  <si>
    <t>Most of the havest will be sold as fresh produce, hence labour cost for stripping and winnowing will be reduced.</t>
  </si>
  <si>
    <t>Groundnuts production is a viable enterprise under the above assumptions and analysis</t>
  </si>
  <si>
    <t>Jugo Beans Enterprise</t>
  </si>
  <si>
    <t>Value</t>
  </si>
  <si>
    <t xml:space="preserve">Jugo Beans </t>
  </si>
  <si>
    <t>Operating Costs</t>
  </si>
  <si>
    <t>Jugo Beans Seed</t>
  </si>
  <si>
    <t>Fertilizer-2:3:2 (37)</t>
  </si>
  <si>
    <t>Transport to warehouse</t>
  </si>
  <si>
    <t>Shelling and winnowing</t>
  </si>
  <si>
    <t>Price is based on the average price from wholesale local markets which is E600/ 20kg</t>
  </si>
  <si>
    <t>Jugo bean production is a viable enterprise under the given conditions</t>
  </si>
  <si>
    <t>Cowpeas Enterprise</t>
  </si>
  <si>
    <t>Cowpeas seeds</t>
  </si>
  <si>
    <t>Cypemethrin</t>
  </si>
  <si>
    <t>Threshing/winnowing/sorting</t>
  </si>
  <si>
    <t>Price is based on the average price from informal markets which is E400/ 20kg</t>
  </si>
  <si>
    <t>The costs of harvesting is high because it is done more than once</t>
  </si>
  <si>
    <t>Cowpeas enterprise is viable under the given conditions</t>
  </si>
  <si>
    <t>Taros Gross Margin</t>
  </si>
  <si>
    <t xml:space="preserve">Taro </t>
  </si>
  <si>
    <t>Taro sets</t>
  </si>
  <si>
    <t xml:space="preserve">Ploughing </t>
  </si>
  <si>
    <t>hours</t>
  </si>
  <si>
    <t>Disc Harrow</t>
  </si>
  <si>
    <t xml:space="preserve">Ridging </t>
  </si>
  <si>
    <t>kW</t>
  </si>
  <si>
    <t>KM</t>
  </si>
  <si>
    <t>Heaping</t>
  </si>
  <si>
    <t>Irrigation management</t>
  </si>
  <si>
    <t>Gross Margins</t>
  </si>
  <si>
    <t>The prices was taken from formal market at E160 per 20kg</t>
  </si>
  <si>
    <t>Crop grown under Irrigation</t>
  </si>
  <si>
    <t>Taro production is a viable enterprise under the above assumptions and analysis</t>
  </si>
  <si>
    <t>Sorghum Gross Margin</t>
  </si>
  <si>
    <t>1 Ha Value (E)</t>
  </si>
  <si>
    <t>0.5Ha Value</t>
  </si>
  <si>
    <t>1Ha Subsidized</t>
  </si>
  <si>
    <t>Sorghum seed</t>
  </si>
  <si>
    <t>FertIlizer-2:3:2 (37)</t>
  </si>
  <si>
    <t>Herbicide (pre &amp; post)</t>
  </si>
  <si>
    <t>Thinning</t>
  </si>
  <si>
    <t>Bird Scaring</t>
  </si>
  <si>
    <t xml:space="preserve">  </t>
  </si>
  <si>
    <t>Threshing</t>
  </si>
  <si>
    <t>Birds scaring costs are high because marketable varieties attract birds.</t>
  </si>
  <si>
    <t xml:space="preserve">Consider production under irrigation to increase yield per ha. </t>
  </si>
  <si>
    <t xml:space="preserve"> </t>
  </si>
  <si>
    <t>Projected SoyBeans Gross Margin</t>
  </si>
  <si>
    <t>Soybeans</t>
  </si>
  <si>
    <t xml:space="preserve">Soybean seeds </t>
  </si>
  <si>
    <t xml:space="preserve">50 kg </t>
  </si>
  <si>
    <t>Seed rate,Yield and inoculates data obtained from Silulu Trust.</t>
  </si>
  <si>
    <t>For the commodity to be viable an increase in area under production is recommended.</t>
  </si>
  <si>
    <t>Bt Cotton Gross Margin</t>
  </si>
  <si>
    <t>Bt Cotton seeds</t>
  </si>
  <si>
    <t>Ripping</t>
  </si>
  <si>
    <t>Cotton Feed</t>
  </si>
  <si>
    <t>Agromectin</t>
  </si>
  <si>
    <t>Dimethoate (500ml)</t>
  </si>
  <si>
    <t>Kalach</t>
  </si>
  <si>
    <t>Picking</t>
  </si>
  <si>
    <t>Uprooting/burning</t>
  </si>
  <si>
    <t>Other costs</t>
  </si>
  <si>
    <t>Picking bags</t>
  </si>
  <si>
    <t>20kgs</t>
  </si>
  <si>
    <t>Transport from field to warehouse</t>
  </si>
  <si>
    <t>Wool packs(rental)</t>
  </si>
  <si>
    <t>Bag</t>
  </si>
  <si>
    <t>Irrigation</t>
  </si>
  <si>
    <t xml:space="preserve">Increase the price per kg </t>
  </si>
  <si>
    <t>Labour costs should be based on the gazzeted pay per day.</t>
  </si>
  <si>
    <t>Cassava Gross Margin</t>
  </si>
  <si>
    <t xml:space="preserve">Value (E)-1Ha </t>
  </si>
  <si>
    <t>Roots</t>
  </si>
  <si>
    <t>Stem Cuttings</t>
  </si>
  <si>
    <t>50kg bag</t>
  </si>
  <si>
    <t>Cypermetrin</t>
  </si>
  <si>
    <t>Transport from farm to warehouse</t>
  </si>
  <si>
    <t>Gross Profit/.0.5ha</t>
  </si>
  <si>
    <t>Price used is the avarage from informal markets which is at E200/ 20kg</t>
  </si>
  <si>
    <t>Red Cabbage Red sky</t>
  </si>
  <si>
    <t>2.5M</t>
  </si>
  <si>
    <t>Green Cabbage Sir</t>
  </si>
  <si>
    <t>Brocolli Pentanon</t>
  </si>
  <si>
    <t>Baby corn Thai gold</t>
  </si>
  <si>
    <t>Sweet Corn Assegai</t>
  </si>
  <si>
    <t>Baby marrow Respect</t>
  </si>
  <si>
    <t>100 000 seeds</t>
  </si>
  <si>
    <t>Sugar beans (Pan 9292)</t>
  </si>
  <si>
    <t>Sugar beans kranskorp</t>
  </si>
  <si>
    <t>CAP 2000</t>
  </si>
  <si>
    <t>SC 555</t>
  </si>
  <si>
    <t>10 000 seeds</t>
  </si>
  <si>
    <t>50 000 seeds</t>
  </si>
  <si>
    <t>Buuternut Quantum</t>
  </si>
  <si>
    <t>Carrots Major</t>
  </si>
  <si>
    <t>500 000 seeds</t>
  </si>
  <si>
    <t>Lettuce Eish</t>
  </si>
  <si>
    <t>Lettuce Vera seeds</t>
  </si>
  <si>
    <t>Lettuce Silvana seeds</t>
  </si>
  <si>
    <t>7500 seeds</t>
  </si>
  <si>
    <t>Red onion Red Creole</t>
  </si>
  <si>
    <t>10g</t>
  </si>
  <si>
    <t>Fury</t>
  </si>
  <si>
    <t xml:space="preserve">Watermelon </t>
  </si>
  <si>
    <t>1000seeds</t>
  </si>
  <si>
    <t>4:3:4 (40) fertilizer</t>
  </si>
  <si>
    <t>Fungicides</t>
  </si>
  <si>
    <t>Benomyl</t>
  </si>
  <si>
    <t>Mycoguard</t>
  </si>
  <si>
    <t>Kickback</t>
  </si>
  <si>
    <t>Ortiva</t>
  </si>
  <si>
    <t>Amister top</t>
  </si>
  <si>
    <t>Mancolax</t>
  </si>
  <si>
    <t>Insecticides</t>
  </si>
  <si>
    <t xml:space="preserve">Actara </t>
  </si>
  <si>
    <t xml:space="preserve">Agromectin  </t>
  </si>
  <si>
    <t xml:space="preserve">Chlorpyrifos  </t>
  </si>
  <si>
    <t xml:space="preserve">Cruiser  </t>
  </si>
  <si>
    <t>Cypermethrin  (Avi)</t>
  </si>
  <si>
    <t xml:space="preserve">Decis forte  </t>
  </si>
  <si>
    <t xml:space="preserve">Steward </t>
  </si>
  <si>
    <t xml:space="preserve">Fastac  </t>
  </si>
  <si>
    <t xml:space="preserve">GF 120   </t>
  </si>
  <si>
    <t xml:space="preserve">Aviguard </t>
  </si>
  <si>
    <t xml:space="preserve">Addition </t>
  </si>
  <si>
    <t>Savage</t>
  </si>
  <si>
    <t xml:space="preserve">Malathion   </t>
  </si>
  <si>
    <t xml:space="preserve">Stalk borer granules </t>
  </si>
  <si>
    <t>1KG</t>
  </si>
  <si>
    <t>Herbicides</t>
  </si>
  <si>
    <t>Bladex</t>
  </si>
  <si>
    <t>Glyphosate</t>
  </si>
  <si>
    <t>Brigadier</t>
  </si>
  <si>
    <t>Paraquat</t>
  </si>
  <si>
    <t>Stickers</t>
  </si>
  <si>
    <t xml:space="preserve">Nu-Flim  </t>
  </si>
  <si>
    <t>Chili</t>
  </si>
  <si>
    <t>Tomatoes MFH</t>
  </si>
  <si>
    <t>Tomato CPS (gem)</t>
  </si>
  <si>
    <t xml:space="preserve">Bullet </t>
  </si>
  <si>
    <t>Weevil Tablets</t>
  </si>
  <si>
    <t>90g (30 tablets)</t>
  </si>
  <si>
    <t>Harvesting bags (50kg)</t>
  </si>
  <si>
    <t>Marketing bags (50kg)</t>
  </si>
  <si>
    <t xml:space="preserve">trips </t>
  </si>
  <si>
    <t xml:space="preserve">Trips </t>
  </si>
  <si>
    <t>In commercial production, a minimum of  6 tones per hector is assumed.</t>
  </si>
  <si>
    <t>Herbicide (non selective)</t>
  </si>
  <si>
    <t>Harvesting bags (50kgs)</t>
  </si>
  <si>
    <t>Marketing bags (50kgs)</t>
  </si>
  <si>
    <t>Trips</t>
  </si>
  <si>
    <t>metalochlor</t>
  </si>
  <si>
    <t>Dual Gold (ngwengane)</t>
  </si>
  <si>
    <t>Halo (incatsavane)</t>
  </si>
  <si>
    <t>Cyprex (incatsavane)</t>
  </si>
  <si>
    <t>25kgs</t>
  </si>
  <si>
    <t>trips</t>
  </si>
  <si>
    <t>Curator</t>
  </si>
  <si>
    <t>Cypermetrine</t>
  </si>
  <si>
    <t>25Kg</t>
  </si>
  <si>
    <t>20Kg</t>
  </si>
  <si>
    <t>1 ton</t>
  </si>
  <si>
    <t xml:space="preserve">Cotton Item List </t>
  </si>
  <si>
    <t>Cotton Seed</t>
  </si>
  <si>
    <t>Units</t>
  </si>
  <si>
    <t>Agromectrin</t>
  </si>
  <si>
    <t>Cypemetrine</t>
  </si>
  <si>
    <t>Aphicide</t>
  </si>
  <si>
    <t>Picking bag</t>
  </si>
  <si>
    <t>Twine</t>
  </si>
  <si>
    <t>wool Packs</t>
  </si>
  <si>
    <t>wool packs (rental)</t>
  </si>
  <si>
    <t>Dimathoate</t>
  </si>
  <si>
    <t>Km/Hr</t>
  </si>
  <si>
    <t>Sunflower Gross Margin</t>
  </si>
  <si>
    <t>1Ha - Value (E)</t>
  </si>
  <si>
    <t>Income</t>
  </si>
  <si>
    <t>Cost/Unit</t>
  </si>
  <si>
    <t>Sunflower seed</t>
  </si>
  <si>
    <t>Birds scaring</t>
  </si>
  <si>
    <t>BEP</t>
  </si>
  <si>
    <t>E</t>
  </si>
  <si>
    <t>BEY</t>
  </si>
  <si>
    <t>Weeding will be done twice and the assumption is that weed infestation will be minimal on the second weeding</t>
  </si>
  <si>
    <t>Lime was excluded in these analysis but may be needed based on soil test results</t>
  </si>
  <si>
    <t>Weeding is assumed to be done mechanically and done twice.</t>
  </si>
  <si>
    <t>0.5Ha - Value</t>
  </si>
  <si>
    <t>Seed nolonger available from local suppliers</t>
  </si>
  <si>
    <t>Fertlizer-4:3:4 (40)</t>
  </si>
  <si>
    <t>Irrigated Grain Maize Gross Margin</t>
  </si>
  <si>
    <t>Irrigated Dry Beans Gross Margin</t>
  </si>
  <si>
    <t>Innoculants</t>
  </si>
  <si>
    <t>Innoculant (Beans)</t>
  </si>
  <si>
    <t>In commercial production, a minimum of  8.4 tones per hector is assumed.</t>
  </si>
  <si>
    <t>Soils analysis and amendments is the key factor to production.</t>
  </si>
  <si>
    <t>For chemicals use farmers must ensure to use recommended rates as specified on labels.</t>
  </si>
  <si>
    <t xml:space="preserve">Curator </t>
  </si>
  <si>
    <t>LAN 28%</t>
  </si>
  <si>
    <t>Harvest is estimated to be three times per year</t>
  </si>
  <si>
    <t>Sweet potato vines production is viable under the above conditions and analysis.</t>
  </si>
  <si>
    <t>Prices obtained from informal market</t>
  </si>
  <si>
    <t>Innoculant/graphex (Soybean)</t>
  </si>
  <si>
    <t>60g</t>
  </si>
  <si>
    <t>Inoculants /Graphex</t>
  </si>
  <si>
    <t>Garden ripcord</t>
  </si>
  <si>
    <t>Land preparation</t>
  </si>
  <si>
    <t>Vine Turning</t>
  </si>
  <si>
    <t>Malathion</t>
  </si>
  <si>
    <t>Bean inoculant</t>
  </si>
  <si>
    <t>Herbicide (pre emergence)</t>
  </si>
  <si>
    <t>Price/Bag</t>
  </si>
  <si>
    <t>Sweet Potato Nursery Gross Margin</t>
  </si>
  <si>
    <t>Note</t>
  </si>
  <si>
    <t xml:space="preserve">Prices used are the subsidized prices as provided by cotton board.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</si>
</sst>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-* #,##0.00_-;\-* #,##0.00_-;_-* &quot;-&quot;??_-;_-@"/>
    <numFmt numFmtId="166" formatCode="0.00;[Red]0.00"/>
    <numFmt numFmtId="167" formatCode="_(* #,##0.00_);_(* \(#,##0.00\);_(* &quot;-&quot;??_);_(@_)"/>
    <numFmt numFmtId="168" formatCode="#,##0.0"/>
  </numFmts>
  <fonts count="68">
    <font>
      <sz val="11"/>
      <name val="Calibri"/>
      <scheme val="minor"/>
    </font>
    <font>
      <b/>
      <sz val="11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u/>
      <sz val="11"/>
      <name val="Times New Roman"/>
      <family val="1"/>
    </font>
    <font>
      <b/>
      <sz val="11"/>
      <color rgb="FFFA7D00"/>
      <name val="Times New Roman"/>
      <family val="1"/>
    </font>
    <font>
      <b/>
      <u/>
      <sz val="11"/>
      <color rgb="FF00000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Times New Roman"/>
      <family val="1"/>
    </font>
    <font>
      <b/>
      <sz val="11"/>
      <color rgb="FFFA7D00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b/>
      <i/>
      <sz val="16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</font>
    <font>
      <sz val="11"/>
      <name val="Calibri"/>
    </font>
    <font>
      <sz val="11"/>
      <name val="Times New Roman"/>
    </font>
    <font>
      <b/>
      <i/>
      <sz val="12"/>
      <name val="Times New Roman"/>
    </font>
    <font>
      <b/>
      <sz val="11"/>
      <name val="Times New Roman"/>
    </font>
    <font>
      <b/>
      <sz val="11"/>
      <name val="Calibri"/>
    </font>
    <font>
      <sz val="12"/>
      <name val="Times New Roman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6"/>
      <color rgb="FFFF0000"/>
      <name val="Times New Roman"/>
      <family val="1"/>
    </font>
    <font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E5DFEC"/>
        <bgColor rgb="FFE5DFEC"/>
      </patternFill>
    </fill>
    <fill>
      <patternFill patternType="solid">
        <fgColor rgb="FFFBD4B4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92CDDC"/>
        <bgColor rgb="FF92CDD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FF0000"/>
      </patternFill>
    </fill>
    <fill>
      <patternFill patternType="solid">
        <fgColor rgb="FFFFC00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E36C09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32" fillId="0" borderId="0" applyFont="0" applyFill="0" applyBorder="0" applyAlignment="0" applyProtection="0"/>
    <xf numFmtId="0" fontId="33" fillId="14" borderId="58" applyNumberFormat="0" applyAlignment="0" applyProtection="0"/>
    <xf numFmtId="0" fontId="36" fillId="0" borderId="0" applyNumberFormat="0" applyFill="0" applyBorder="0" applyAlignment="0" applyProtection="0"/>
  </cellStyleXfs>
  <cellXfs count="57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5" fillId="0" borderId="0" xfId="0" applyNumberFormat="1" applyFont="1"/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3" fillId="0" borderId="9" xfId="0" applyFont="1" applyBorder="1"/>
    <xf numFmtId="0" fontId="3" fillId="0" borderId="3" xfId="0" applyFont="1" applyBorder="1"/>
    <xf numFmtId="0" fontId="9" fillId="0" borderId="9" xfId="0" applyFont="1" applyBorder="1"/>
    <xf numFmtId="0" fontId="6" fillId="0" borderId="3" xfId="0" applyFont="1" applyBorder="1"/>
    <xf numFmtId="0" fontId="7" fillId="0" borderId="3" xfId="0" applyFont="1" applyBorder="1"/>
    <xf numFmtId="164" fontId="4" fillId="0" borderId="3" xfId="0" applyNumberFormat="1" applyFont="1" applyBorder="1" applyAlignment="1">
      <alignment horizontal="center" wrapText="1"/>
    </xf>
    <xf numFmtId="0" fontId="3" fillId="0" borderId="11" xfId="0" applyFont="1" applyBorder="1"/>
    <xf numFmtId="10" fontId="3" fillId="0" borderId="11" xfId="0" applyNumberFormat="1" applyFont="1" applyBorder="1"/>
    <xf numFmtId="0" fontId="10" fillId="4" borderId="12" xfId="0" applyFont="1" applyFill="1" applyBorder="1"/>
    <xf numFmtId="0" fontId="11" fillId="0" borderId="3" xfId="0" applyFont="1" applyBorder="1"/>
    <xf numFmtId="0" fontId="7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right" vertical="top" wrapText="1"/>
    </xf>
    <xf numFmtId="0" fontId="7" fillId="0" borderId="3" xfId="0" applyFont="1" applyBorder="1" applyAlignment="1">
      <alignment vertical="top"/>
    </xf>
    <xf numFmtId="166" fontId="3" fillId="0" borderId="11" xfId="0" applyNumberFormat="1" applyFont="1" applyBorder="1"/>
    <xf numFmtId="0" fontId="1" fillId="0" borderId="3" xfId="0" applyFont="1" applyBorder="1"/>
    <xf numFmtId="0" fontId="3" fillId="0" borderId="3" xfId="0" applyFont="1" applyBorder="1" applyAlignment="1">
      <alignment vertical="top"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164" fontId="1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/>
    <xf numFmtId="164" fontId="14" fillId="0" borderId="0" xfId="0" applyNumberFormat="1" applyFont="1"/>
    <xf numFmtId="0" fontId="15" fillId="0" borderId="22" xfId="0" applyFont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left"/>
    </xf>
    <xf numFmtId="0" fontId="13" fillId="6" borderId="3" xfId="0" applyFont="1" applyFill="1" applyBorder="1" applyAlignment="1">
      <alignment horizontal="right"/>
    </xf>
    <xf numFmtId="0" fontId="16" fillId="6" borderId="9" xfId="0" applyFont="1" applyFill="1" applyBorder="1" applyAlignment="1">
      <alignment horizontal="center"/>
    </xf>
    <xf numFmtId="164" fontId="16" fillId="0" borderId="3" xfId="0" applyNumberFormat="1" applyFont="1" applyBorder="1"/>
    <xf numFmtId="164" fontId="16" fillId="0" borderId="0" xfId="0" applyNumberFormat="1" applyFont="1"/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4" fontId="14" fillId="0" borderId="3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7" fontId="14" fillId="0" borderId="11" xfId="0" applyNumberFormat="1" applyFont="1" applyBorder="1"/>
    <xf numFmtId="164" fontId="14" fillId="0" borderId="3" xfId="0" applyNumberFormat="1" applyFont="1" applyBorder="1"/>
    <xf numFmtId="0" fontId="14" fillId="0" borderId="32" xfId="0" applyFont="1" applyBorder="1"/>
    <xf numFmtId="0" fontId="13" fillId="6" borderId="27" xfId="0" applyFont="1" applyFill="1" applyBorder="1"/>
    <xf numFmtId="0" fontId="13" fillId="6" borderId="28" xfId="0" applyFont="1" applyFill="1" applyBorder="1" applyAlignment="1">
      <alignment horizontal="left"/>
    </xf>
    <xf numFmtId="168" fontId="13" fillId="6" borderId="28" xfId="0" applyNumberFormat="1" applyFont="1" applyFill="1" applyBorder="1" applyAlignment="1">
      <alignment horizontal="right"/>
    </xf>
    <xf numFmtId="0" fontId="13" fillId="6" borderId="28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right"/>
    </xf>
    <xf numFmtId="164" fontId="16" fillId="0" borderId="3" xfId="0" applyNumberFormat="1" applyFont="1" applyBorder="1" applyAlignment="1">
      <alignment horizontal="right"/>
    </xf>
    <xf numFmtId="0" fontId="17" fillId="0" borderId="24" xfId="0" applyFont="1" applyBorder="1"/>
    <xf numFmtId="0" fontId="17" fillId="0" borderId="24" xfId="0" applyFont="1" applyBorder="1" applyAlignment="1">
      <alignment horizontal="left"/>
    </xf>
    <xf numFmtId="4" fontId="17" fillId="2" borderId="34" xfId="0" applyNumberFormat="1" applyFont="1" applyFill="1" applyBorder="1" applyAlignment="1">
      <alignment horizontal="right"/>
    </xf>
    <xf numFmtId="164" fontId="17" fillId="0" borderId="24" xfId="0" applyNumberFormat="1" applyFont="1" applyBorder="1" applyAlignment="1">
      <alignment horizontal="right"/>
    </xf>
    <xf numFmtId="167" fontId="14" fillId="0" borderId="22" xfId="0" applyNumberFormat="1" applyFont="1" applyBorder="1"/>
    <xf numFmtId="4" fontId="17" fillId="0" borderId="3" xfId="0" applyNumberFormat="1" applyFont="1" applyBorder="1" applyAlignment="1">
      <alignment horizontal="right"/>
    </xf>
    <xf numFmtId="164" fontId="14" fillId="2" borderId="1" xfId="0" applyNumberFormat="1" applyFont="1" applyFill="1" applyBorder="1"/>
    <xf numFmtId="4" fontId="17" fillId="2" borderId="3" xfId="0" applyNumberFormat="1" applyFont="1" applyFill="1" applyBorder="1" applyAlignment="1">
      <alignment horizontal="right"/>
    </xf>
    <xf numFmtId="164" fontId="14" fillId="2" borderId="3" xfId="0" applyNumberFormat="1" applyFont="1" applyFill="1" applyBorder="1"/>
    <xf numFmtId="0" fontId="17" fillId="0" borderId="20" xfId="0" applyFont="1" applyBorder="1"/>
    <xf numFmtId="0" fontId="17" fillId="0" borderId="20" xfId="0" applyFont="1" applyBorder="1" applyAlignment="1">
      <alignment horizontal="left"/>
    </xf>
    <xf numFmtId="4" fontId="17" fillId="3" borderId="26" xfId="0" applyNumberFormat="1" applyFont="1" applyFill="1" applyBorder="1" applyAlignment="1">
      <alignment horizontal="right"/>
    </xf>
    <xf numFmtId="164" fontId="17" fillId="0" borderId="20" xfId="0" applyNumberFormat="1" applyFont="1" applyBorder="1" applyAlignment="1">
      <alignment horizontal="right"/>
    </xf>
    <xf numFmtId="167" fontId="14" fillId="0" borderId="32" xfId="0" applyNumberFormat="1" applyFont="1" applyBorder="1"/>
    <xf numFmtId="164" fontId="14" fillId="0" borderId="20" xfId="0" applyNumberFormat="1" applyFont="1" applyBorder="1"/>
    <xf numFmtId="0" fontId="15" fillId="0" borderId="4" xfId="0" applyFont="1" applyBorder="1"/>
    <xf numFmtId="0" fontId="15" fillId="0" borderId="35" xfId="0" applyFont="1" applyBorder="1"/>
    <xf numFmtId="0" fontId="15" fillId="0" borderId="5" xfId="0" applyFont="1" applyBorder="1"/>
    <xf numFmtId="0" fontId="14" fillId="0" borderId="24" xfId="0" applyFont="1" applyBorder="1"/>
    <xf numFmtId="0" fontId="14" fillId="0" borderId="24" xfId="0" applyFont="1" applyBorder="1" applyAlignment="1">
      <alignment horizontal="left"/>
    </xf>
    <xf numFmtId="164" fontId="14" fillId="0" borderId="24" xfId="0" applyNumberFormat="1" applyFont="1" applyBorder="1"/>
    <xf numFmtId="167" fontId="14" fillId="2" borderId="9" xfId="0" applyNumberFormat="1" applyFont="1" applyFill="1" applyBorder="1"/>
    <xf numFmtId="0" fontId="17" fillId="3" borderId="3" xfId="0" applyFont="1" applyFill="1" applyBorder="1" applyAlignment="1">
      <alignment horizontal="left"/>
    </xf>
    <xf numFmtId="168" fontId="17" fillId="0" borderId="3" xfId="0" applyNumberFormat="1" applyFont="1" applyBorder="1" applyAlignment="1">
      <alignment horizontal="right"/>
    </xf>
    <xf numFmtId="164" fontId="18" fillId="0" borderId="3" xfId="0" applyNumberFormat="1" applyFont="1" applyBorder="1"/>
    <xf numFmtId="164" fontId="18" fillId="0" borderId="0" xfId="0" applyNumberFormat="1" applyFont="1"/>
    <xf numFmtId="0" fontId="13" fillId="7" borderId="3" xfId="0" applyFont="1" applyFill="1" applyBorder="1"/>
    <xf numFmtId="0" fontId="13" fillId="7" borderId="3" xfId="0" applyFont="1" applyFill="1" applyBorder="1" applyAlignment="1">
      <alignment horizontal="left"/>
    </xf>
    <xf numFmtId="168" fontId="13" fillId="7" borderId="3" xfId="0" applyNumberFormat="1" applyFont="1" applyFill="1" applyBorder="1" applyAlignment="1">
      <alignment horizontal="right"/>
    </xf>
    <xf numFmtId="164" fontId="13" fillId="2" borderId="3" xfId="0" applyNumberFormat="1" applyFont="1" applyFill="1" applyBorder="1" applyAlignment="1">
      <alignment horizontal="right"/>
    </xf>
    <xf numFmtId="0" fontId="13" fillId="2" borderId="34" xfId="0" applyFont="1" applyFill="1" applyBorder="1"/>
    <xf numFmtId="0" fontId="13" fillId="2" borderId="34" xfId="0" applyFont="1" applyFill="1" applyBorder="1" applyAlignment="1">
      <alignment horizontal="left"/>
    </xf>
    <xf numFmtId="168" fontId="13" fillId="2" borderId="34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7" fontId="16" fillId="2" borderId="9" xfId="0" applyNumberFormat="1" applyFont="1" applyFill="1" applyBorder="1"/>
    <xf numFmtId="164" fontId="16" fillId="2" borderId="3" xfId="0" applyNumberFormat="1" applyFont="1" applyFill="1" applyBorder="1"/>
    <xf numFmtId="9" fontId="13" fillId="8" borderId="34" xfId="0" applyNumberFormat="1" applyFont="1" applyFill="1" applyBorder="1" applyAlignment="1">
      <alignment horizontal="right"/>
    </xf>
    <xf numFmtId="9" fontId="16" fillId="2" borderId="9" xfId="0" applyNumberFormat="1" applyFont="1" applyFill="1" applyBorder="1"/>
    <xf numFmtId="9" fontId="16" fillId="2" borderId="3" xfId="0" applyNumberFormat="1" applyFont="1" applyFill="1" applyBorder="1"/>
    <xf numFmtId="0" fontId="13" fillId="0" borderId="3" xfId="0" applyFont="1" applyBorder="1"/>
    <xf numFmtId="0" fontId="13" fillId="0" borderId="3" xfId="0" applyFont="1" applyBorder="1" applyAlignment="1">
      <alignment horizontal="left"/>
    </xf>
    <xf numFmtId="168" fontId="13" fillId="0" borderId="3" xfId="0" applyNumberFormat="1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167" fontId="16" fillId="0" borderId="11" xfId="0" applyNumberFormat="1" applyFont="1" applyBorder="1"/>
    <xf numFmtId="0" fontId="15" fillId="0" borderId="0" xfId="0" applyFont="1"/>
    <xf numFmtId="0" fontId="13" fillId="0" borderId="0" xfId="0" applyFont="1" applyAlignment="1">
      <alignment horizontal="left"/>
    </xf>
    <xf numFmtId="168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7" fontId="14" fillId="0" borderId="0" xfId="0" applyNumberFormat="1" applyFont="1"/>
    <xf numFmtId="167" fontId="14" fillId="0" borderId="3" xfId="0" applyNumberFormat="1" applyFont="1" applyBorder="1"/>
    <xf numFmtId="164" fontId="13" fillId="7" borderId="3" xfId="0" applyNumberFormat="1" applyFont="1" applyFill="1" applyBorder="1" applyAlignment="1">
      <alignment horizontal="right"/>
    </xf>
    <xf numFmtId="167" fontId="14" fillId="7" borderId="3" xfId="0" applyNumberFormat="1" applyFont="1" applyFill="1" applyBorder="1"/>
    <xf numFmtId="164" fontId="19" fillId="0" borderId="3" xfId="0" applyNumberFormat="1" applyFont="1" applyBorder="1"/>
    <xf numFmtId="164" fontId="19" fillId="0" borderId="0" xfId="0" applyNumberFormat="1" applyFont="1"/>
    <xf numFmtId="167" fontId="5" fillId="0" borderId="0" xfId="0" applyNumberFormat="1" applyFont="1"/>
    <xf numFmtId="0" fontId="13" fillId="9" borderId="3" xfId="0" applyFont="1" applyFill="1" applyBorder="1"/>
    <xf numFmtId="0" fontId="13" fillId="9" borderId="3" xfId="0" applyFont="1" applyFill="1" applyBorder="1" applyAlignment="1">
      <alignment horizontal="left"/>
    </xf>
    <xf numFmtId="168" fontId="13" fillId="9" borderId="3" xfId="0" applyNumberFormat="1" applyFont="1" applyFill="1" applyBorder="1" applyAlignment="1">
      <alignment horizontal="right"/>
    </xf>
    <xf numFmtId="9" fontId="13" fillId="9" borderId="3" xfId="0" applyNumberFormat="1" applyFont="1" applyFill="1" applyBorder="1" applyAlignment="1">
      <alignment horizontal="right"/>
    </xf>
    <xf numFmtId="167" fontId="14" fillId="9" borderId="3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167" fontId="16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10" borderId="1" xfId="0" applyFont="1" applyFill="1" applyBorder="1"/>
    <xf numFmtId="0" fontId="20" fillId="0" borderId="0" xfId="0" applyFont="1"/>
    <xf numFmtId="0" fontId="13" fillId="5" borderId="1" xfId="0" applyFont="1" applyFill="1" applyBorder="1" applyAlignment="1">
      <alignment horizontal="center"/>
    </xf>
    <xf numFmtId="0" fontId="15" fillId="0" borderId="20" xfId="0" applyFont="1" applyBorder="1"/>
    <xf numFmtId="2" fontId="17" fillId="0" borderId="24" xfId="0" applyNumberFormat="1" applyFont="1" applyBorder="1" applyAlignment="1">
      <alignment horizontal="right"/>
    </xf>
    <xf numFmtId="0" fontId="15" fillId="0" borderId="3" xfId="0" applyFont="1" applyBorder="1"/>
    <xf numFmtId="9" fontId="13" fillId="2" borderId="34" xfId="0" applyNumberFormat="1" applyFont="1" applyFill="1" applyBorder="1" applyAlignment="1">
      <alignment horizontal="right"/>
    </xf>
    <xf numFmtId="0" fontId="15" fillId="0" borderId="36" xfId="0" applyFont="1" applyBorder="1"/>
    <xf numFmtId="0" fontId="21" fillId="0" borderId="37" xfId="0" applyFont="1" applyBorder="1"/>
    <xf numFmtId="0" fontId="21" fillId="0" borderId="38" xfId="0" applyFont="1" applyBorder="1"/>
    <xf numFmtId="164" fontId="17" fillId="0" borderId="3" xfId="0" applyNumberFormat="1" applyFont="1" applyBorder="1"/>
    <xf numFmtId="0" fontId="22" fillId="0" borderId="0" xfId="0" applyFont="1"/>
    <xf numFmtId="0" fontId="15" fillId="0" borderId="11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7" fillId="2" borderId="3" xfId="0" applyFont="1" applyFill="1" applyBorder="1"/>
    <xf numFmtId="164" fontId="16" fillId="7" borderId="3" xfId="0" applyNumberFormat="1" applyFont="1" applyFill="1" applyBorder="1"/>
    <xf numFmtId="0" fontId="13" fillId="11" borderId="3" xfId="0" applyFont="1" applyFill="1" applyBorder="1"/>
    <xf numFmtId="0" fontId="13" fillId="11" borderId="3" xfId="0" applyFont="1" applyFill="1" applyBorder="1" applyAlignment="1">
      <alignment horizontal="left"/>
    </xf>
    <xf numFmtId="164" fontId="13" fillId="11" borderId="3" xfId="0" applyNumberFormat="1" applyFont="1" applyFill="1" applyBorder="1" applyAlignment="1">
      <alignment horizontal="right"/>
    </xf>
    <xf numFmtId="164" fontId="16" fillId="11" borderId="3" xfId="0" applyNumberFormat="1" applyFont="1" applyFill="1" applyBorder="1"/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9" fontId="13" fillId="8" borderId="3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9" fontId="13" fillId="2" borderId="3" xfId="0" applyNumberFormat="1" applyFont="1" applyFill="1" applyBorder="1" applyAlignment="1">
      <alignment horizontal="right"/>
    </xf>
    <xf numFmtId="0" fontId="13" fillId="0" borderId="41" xfId="0" applyFont="1" applyBorder="1"/>
    <xf numFmtId="0" fontId="13" fillId="0" borderId="41" xfId="0" applyFont="1" applyBorder="1" applyAlignment="1">
      <alignment horizontal="left"/>
    </xf>
    <xf numFmtId="0" fontId="13" fillId="0" borderId="41" xfId="0" applyFont="1" applyBorder="1" applyAlignment="1">
      <alignment horizontal="right"/>
    </xf>
    <xf numFmtId="0" fontId="16" fillId="0" borderId="41" xfId="0" applyFont="1" applyBorder="1"/>
    <xf numFmtId="0" fontId="17" fillId="0" borderId="23" xfId="0" applyFont="1" applyBorder="1"/>
    <xf numFmtId="4" fontId="17" fillId="0" borderId="24" xfId="0" applyNumberFormat="1" applyFont="1" applyBorder="1" applyAlignment="1">
      <alignment horizontal="right"/>
    </xf>
    <xf numFmtId="164" fontId="17" fillId="0" borderId="22" xfId="0" applyNumberFormat="1" applyFont="1" applyBorder="1" applyAlignment="1">
      <alignment horizontal="right"/>
    </xf>
    <xf numFmtId="0" fontId="3" fillId="0" borderId="24" xfId="0" applyFont="1" applyBorder="1"/>
    <xf numFmtId="0" fontId="13" fillId="0" borderId="42" xfId="0" applyFont="1" applyBorder="1"/>
    <xf numFmtId="0" fontId="13" fillId="0" borderId="2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164" fontId="13" fillId="0" borderId="32" xfId="0" applyNumberFormat="1" applyFont="1" applyBorder="1" applyAlignment="1">
      <alignment horizontal="right"/>
    </xf>
    <xf numFmtId="167" fontId="16" fillId="0" borderId="3" xfId="0" applyNumberFormat="1" applyFont="1" applyBorder="1"/>
    <xf numFmtId="167" fontId="1" fillId="0" borderId="20" xfId="0" applyNumberFormat="1" applyFont="1" applyBorder="1"/>
    <xf numFmtId="0" fontId="13" fillId="0" borderId="3" xfId="0" applyFont="1" applyBorder="1" applyAlignment="1">
      <alignment horizontal="right"/>
    </xf>
    <xf numFmtId="2" fontId="17" fillId="0" borderId="3" xfId="0" applyNumberFormat="1" applyFont="1" applyBorder="1" applyAlignment="1">
      <alignment horizontal="right"/>
    </xf>
    <xf numFmtId="167" fontId="14" fillId="12" borderId="3" xfId="0" applyNumberFormat="1" applyFont="1" applyFill="1" applyBorder="1"/>
    <xf numFmtId="0" fontId="15" fillId="0" borderId="33" xfId="0" applyFont="1" applyBorder="1"/>
    <xf numFmtId="0" fontId="15" fillId="0" borderId="19" xfId="0" applyFont="1" applyBorder="1"/>
    <xf numFmtId="167" fontId="3" fillId="0" borderId="3" xfId="0" applyNumberFormat="1" applyFont="1" applyBorder="1"/>
    <xf numFmtId="2" fontId="14" fillId="0" borderId="24" xfId="0" applyNumberFormat="1" applyFont="1" applyBorder="1" applyAlignment="1">
      <alignment horizontal="right"/>
    </xf>
    <xf numFmtId="2" fontId="17" fillId="0" borderId="22" xfId="0" applyNumberFormat="1" applyFont="1" applyBorder="1" applyAlignment="1">
      <alignment horizontal="right"/>
    </xf>
    <xf numFmtId="0" fontId="17" fillId="0" borderId="25" xfId="0" applyFont="1" applyBorder="1"/>
    <xf numFmtId="2" fontId="17" fillId="0" borderId="11" xfId="0" applyNumberFormat="1" applyFont="1" applyBorder="1" applyAlignment="1">
      <alignment horizontal="right"/>
    </xf>
    <xf numFmtId="0" fontId="17" fillId="0" borderId="42" xfId="0" applyFont="1" applyBorder="1"/>
    <xf numFmtId="0" fontId="13" fillId="7" borderId="46" xfId="0" applyFont="1" applyFill="1" applyBorder="1"/>
    <xf numFmtId="0" fontId="13" fillId="7" borderId="18" xfId="0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164" fontId="13" fillId="7" borderId="47" xfId="0" applyNumberFormat="1" applyFont="1" applyFill="1" applyBorder="1" applyAlignment="1">
      <alignment horizontal="right"/>
    </xf>
    <xf numFmtId="167" fontId="1" fillId="7" borderId="3" xfId="0" applyNumberFormat="1" applyFont="1" applyFill="1" applyBorder="1"/>
    <xf numFmtId="0" fontId="13" fillId="11" borderId="25" xfId="0" applyFont="1" applyFill="1" applyBorder="1"/>
    <xf numFmtId="0" fontId="13" fillId="11" borderId="3" xfId="0" applyFont="1" applyFill="1" applyBorder="1" applyAlignment="1">
      <alignment horizontal="right"/>
    </xf>
    <xf numFmtId="164" fontId="13" fillId="11" borderId="9" xfId="0" applyNumberFormat="1" applyFont="1" applyFill="1" applyBorder="1" applyAlignment="1">
      <alignment horizontal="right"/>
    </xf>
    <xf numFmtId="167" fontId="1" fillId="11" borderId="3" xfId="0" applyNumberFormat="1" applyFont="1" applyFill="1" applyBorder="1"/>
    <xf numFmtId="0" fontId="13" fillId="5" borderId="25" xfId="0" applyFont="1" applyFill="1" applyBorder="1"/>
    <xf numFmtId="0" fontId="13" fillId="5" borderId="3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right"/>
    </xf>
    <xf numFmtId="9" fontId="13" fillId="5" borderId="9" xfId="0" applyNumberFormat="1" applyFont="1" applyFill="1" applyBorder="1" applyAlignment="1">
      <alignment horizontal="right"/>
    </xf>
    <xf numFmtId="9" fontId="1" fillId="5" borderId="3" xfId="0" applyNumberFormat="1" applyFont="1" applyFill="1" applyBorder="1"/>
    <xf numFmtId="0" fontId="13" fillId="0" borderId="25" xfId="0" applyFont="1" applyBorder="1"/>
    <xf numFmtId="164" fontId="13" fillId="0" borderId="11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3" fillId="0" borderId="48" xfId="0" applyFont="1" applyBorder="1"/>
    <xf numFmtId="0" fontId="13" fillId="0" borderId="21" xfId="0" applyFont="1" applyBorder="1" applyAlignment="1">
      <alignment horizontal="left"/>
    </xf>
    <xf numFmtId="0" fontId="13" fillId="0" borderId="21" xfId="0" applyFont="1" applyBorder="1" applyAlignment="1">
      <alignment horizontal="right"/>
    </xf>
    <xf numFmtId="164" fontId="13" fillId="0" borderId="13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4" fillId="0" borderId="0" xfId="0" applyFont="1"/>
    <xf numFmtId="0" fontId="23" fillId="0" borderId="0" xfId="0" applyFont="1"/>
    <xf numFmtId="164" fontId="26" fillId="0" borderId="3" xfId="0" applyNumberFormat="1" applyFont="1" applyBorder="1"/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0" fontId="24" fillId="0" borderId="3" xfId="0" applyFont="1" applyBorder="1" applyAlignment="1">
      <alignment horizontal="right"/>
    </xf>
    <xf numFmtId="164" fontId="27" fillId="0" borderId="3" xfId="0" applyNumberFormat="1" applyFont="1" applyBorder="1"/>
    <xf numFmtId="0" fontId="28" fillId="0" borderId="3" xfId="0" applyFont="1" applyBorder="1"/>
    <xf numFmtId="0" fontId="28" fillId="0" borderId="3" xfId="0" applyFont="1" applyBorder="1" applyAlignment="1">
      <alignment horizontal="left"/>
    </xf>
    <xf numFmtId="4" fontId="28" fillId="0" borderId="3" xfId="0" applyNumberFormat="1" applyFont="1" applyBorder="1" applyAlignment="1">
      <alignment horizontal="right"/>
    </xf>
    <xf numFmtId="2" fontId="28" fillId="0" borderId="3" xfId="0" applyNumberFormat="1" applyFont="1" applyBorder="1" applyAlignment="1">
      <alignment horizontal="right"/>
    </xf>
    <xf numFmtId="0" fontId="28" fillId="12" borderId="3" xfId="0" applyFont="1" applyFill="1" applyBorder="1" applyAlignment="1">
      <alignment horizontal="left"/>
    </xf>
    <xf numFmtId="4" fontId="28" fillId="12" borderId="3" xfId="0" applyNumberFormat="1" applyFont="1" applyFill="1" applyBorder="1" applyAlignment="1">
      <alignment horizontal="right"/>
    </xf>
    <xf numFmtId="2" fontId="28" fillId="12" borderId="3" xfId="0" applyNumberFormat="1" applyFont="1" applyFill="1" applyBorder="1" applyAlignment="1">
      <alignment horizontal="right"/>
    </xf>
    <xf numFmtId="164" fontId="26" fillId="12" borderId="3" xfId="0" applyNumberFormat="1" applyFont="1" applyFill="1" applyBorder="1"/>
    <xf numFmtId="0" fontId="24" fillId="7" borderId="3" xfId="0" applyFont="1" applyFill="1" applyBorder="1"/>
    <xf numFmtId="0" fontId="24" fillId="7" borderId="3" xfId="0" applyFont="1" applyFill="1" applyBorder="1" applyAlignment="1">
      <alignment horizontal="left"/>
    </xf>
    <xf numFmtId="0" fontId="24" fillId="7" borderId="3" xfId="0" applyFont="1" applyFill="1" applyBorder="1" applyAlignment="1">
      <alignment horizontal="right"/>
    </xf>
    <xf numFmtId="164" fontId="24" fillId="7" borderId="3" xfId="0" applyNumberFormat="1" applyFont="1" applyFill="1" applyBorder="1" applyAlignment="1">
      <alignment horizontal="right"/>
    </xf>
    <xf numFmtId="0" fontId="24" fillId="11" borderId="3" xfId="0" applyFont="1" applyFill="1" applyBorder="1"/>
    <xf numFmtId="0" fontId="24" fillId="11" borderId="3" xfId="0" applyFont="1" applyFill="1" applyBorder="1" applyAlignment="1">
      <alignment horizontal="left"/>
    </xf>
    <xf numFmtId="0" fontId="24" fillId="11" borderId="3" xfId="0" applyFont="1" applyFill="1" applyBorder="1" applyAlignment="1">
      <alignment horizontal="right"/>
    </xf>
    <xf numFmtId="164" fontId="24" fillId="11" borderId="3" xfId="0" applyNumberFormat="1" applyFont="1" applyFill="1" applyBorder="1" applyAlignment="1">
      <alignment horizontal="right"/>
    </xf>
    <xf numFmtId="164" fontId="27" fillId="11" borderId="3" xfId="0" applyNumberFormat="1" applyFont="1" applyFill="1" applyBorder="1"/>
    <xf numFmtId="0" fontId="24" fillId="5" borderId="3" xfId="0" applyFont="1" applyFill="1" applyBorder="1"/>
    <xf numFmtId="0" fontId="24" fillId="5" borderId="3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right"/>
    </xf>
    <xf numFmtId="9" fontId="24" fillId="5" borderId="3" xfId="0" applyNumberFormat="1" applyFont="1" applyFill="1" applyBorder="1" applyAlignment="1">
      <alignment horizontal="right"/>
    </xf>
    <xf numFmtId="9" fontId="27" fillId="5" borderId="3" xfId="0" applyNumberFormat="1" applyFont="1" applyFill="1" applyBorder="1"/>
    <xf numFmtId="164" fontId="24" fillId="0" borderId="3" xfId="0" applyNumberFormat="1" applyFont="1" applyBorder="1" applyAlignment="1">
      <alignment horizontal="right"/>
    </xf>
    <xf numFmtId="164" fontId="27" fillId="12" borderId="3" xfId="0" applyNumberFormat="1" applyFont="1" applyFill="1" applyBorder="1"/>
    <xf numFmtId="2" fontId="24" fillId="0" borderId="3" xfId="0" applyNumberFormat="1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164" fontId="26" fillId="0" borderId="0" xfId="0" applyNumberFormat="1" applyFont="1"/>
    <xf numFmtId="0" fontId="27" fillId="0" borderId="0" xfId="0" applyFont="1"/>
    <xf numFmtId="0" fontId="12" fillId="0" borderId="0" xfId="0" applyFont="1"/>
    <xf numFmtId="0" fontId="13" fillId="0" borderId="23" xfId="0" applyFont="1" applyBorder="1"/>
    <xf numFmtId="0" fontId="13" fillId="0" borderId="24" xfId="0" applyFont="1" applyBorder="1" applyAlignment="1">
      <alignment horizontal="left"/>
    </xf>
    <xf numFmtId="0" fontId="13" fillId="0" borderId="24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16" fillId="0" borderId="24" xfId="0" applyFont="1" applyBorder="1"/>
    <xf numFmtId="0" fontId="17" fillId="0" borderId="20" xfId="0" applyFont="1" applyBorder="1" applyAlignment="1">
      <alignment horizontal="center"/>
    </xf>
    <xf numFmtId="4" fontId="17" fillId="0" borderId="20" xfId="0" applyNumberFormat="1" applyFont="1" applyBorder="1" applyAlignment="1">
      <alignment horizontal="right"/>
    </xf>
    <xf numFmtId="164" fontId="17" fillId="0" borderId="32" xfId="0" applyNumberFormat="1" applyFont="1" applyBorder="1" applyAlignment="1">
      <alignment horizontal="right"/>
    </xf>
    <xf numFmtId="167" fontId="14" fillId="0" borderId="20" xfId="0" applyNumberFormat="1" applyFont="1" applyBorder="1"/>
    <xf numFmtId="0" fontId="17" fillId="0" borderId="3" xfId="0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right"/>
    </xf>
    <xf numFmtId="0" fontId="17" fillId="0" borderId="20" xfId="0" applyFont="1" applyBorder="1" applyAlignment="1">
      <alignment horizontal="center" vertical="center"/>
    </xf>
    <xf numFmtId="0" fontId="17" fillId="0" borderId="53" xfId="0" applyFont="1" applyBorder="1" applyAlignment="1">
      <alignment horizontal="left"/>
    </xf>
    <xf numFmtId="164" fontId="17" fillId="0" borderId="53" xfId="0" applyNumberFormat="1" applyFont="1" applyBorder="1" applyAlignment="1">
      <alignment horizontal="right"/>
    </xf>
    <xf numFmtId="164" fontId="17" fillId="0" borderId="54" xfId="0" applyNumberFormat="1" applyFont="1" applyBorder="1" applyAlignment="1">
      <alignment horizontal="right"/>
    </xf>
    <xf numFmtId="167" fontId="14" fillId="12" borderId="34" xfId="0" applyNumberFormat="1" applyFont="1" applyFill="1" applyBorder="1"/>
    <xf numFmtId="0" fontId="17" fillId="0" borderId="24" xfId="0" applyFont="1" applyBorder="1" applyAlignment="1">
      <alignment horizontal="center" vertical="center"/>
    </xf>
    <xf numFmtId="0" fontId="17" fillId="12" borderId="26" xfId="0" applyFont="1" applyFill="1" applyBorder="1" applyAlignment="1">
      <alignment horizontal="left"/>
    </xf>
    <xf numFmtId="0" fontId="17" fillId="12" borderId="26" xfId="0" applyFont="1" applyFill="1" applyBorder="1" applyAlignment="1">
      <alignment horizontal="center" vertical="center"/>
    </xf>
    <xf numFmtId="164" fontId="17" fillId="12" borderId="34" xfId="0" applyNumberFormat="1" applyFont="1" applyFill="1" applyBorder="1" applyAlignment="1">
      <alignment horizontal="right"/>
    </xf>
    <xf numFmtId="164" fontId="17" fillId="12" borderId="8" xfId="0" applyNumberFormat="1" applyFont="1" applyFill="1" applyBorder="1" applyAlignment="1">
      <alignment horizontal="right"/>
    </xf>
    <xf numFmtId="164" fontId="13" fillId="7" borderId="18" xfId="0" applyNumberFormat="1" applyFont="1" applyFill="1" applyBorder="1" applyAlignment="1">
      <alignment horizontal="right"/>
    </xf>
    <xf numFmtId="0" fontId="13" fillId="13" borderId="25" xfId="0" applyFont="1" applyFill="1" applyBorder="1"/>
    <xf numFmtId="0" fontId="13" fillId="13" borderId="3" xfId="0" applyFont="1" applyFill="1" applyBorder="1" applyAlignment="1">
      <alignment horizontal="left"/>
    </xf>
    <xf numFmtId="164" fontId="13" fillId="13" borderId="3" xfId="0" applyNumberFormat="1" applyFont="1" applyFill="1" applyBorder="1" applyAlignment="1">
      <alignment horizontal="right"/>
    </xf>
    <xf numFmtId="164" fontId="13" fillId="13" borderId="9" xfId="0" applyNumberFormat="1" applyFont="1" applyFill="1" applyBorder="1" applyAlignment="1">
      <alignment horizontal="right"/>
    </xf>
    <xf numFmtId="167" fontId="16" fillId="13" borderId="3" xfId="0" applyNumberFormat="1" applyFont="1" applyFill="1" applyBorder="1"/>
    <xf numFmtId="164" fontId="13" fillId="5" borderId="3" xfId="0" applyNumberFormat="1" applyFont="1" applyFill="1" applyBorder="1" applyAlignment="1">
      <alignment horizontal="right"/>
    </xf>
    <xf numFmtId="9" fontId="16" fillId="5" borderId="3" xfId="0" applyNumberFormat="1" applyFont="1" applyFill="1" applyBorder="1"/>
    <xf numFmtId="2" fontId="13" fillId="0" borderId="13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7" fillId="0" borderId="15" xfId="0" applyFont="1" applyBorder="1" applyAlignment="1">
      <alignment horizontal="left"/>
    </xf>
    <xf numFmtId="2" fontId="17" fillId="0" borderId="15" xfId="0" applyNumberFormat="1" applyFont="1" applyBorder="1" applyAlignment="1">
      <alignment horizontal="left"/>
    </xf>
    <xf numFmtId="2" fontId="17" fillId="0" borderId="15" xfId="0" applyNumberFormat="1" applyFont="1" applyBorder="1" applyAlignment="1">
      <alignment horizontal="right"/>
    </xf>
    <xf numFmtId="2" fontId="17" fillId="0" borderId="2" xfId="0" applyNumberFormat="1" applyFont="1" applyBorder="1" applyAlignment="1">
      <alignment horizontal="right"/>
    </xf>
    <xf numFmtId="4" fontId="13" fillId="7" borderId="47" xfId="0" applyNumberFormat="1" applyFont="1" applyFill="1" applyBorder="1" applyAlignment="1">
      <alignment horizontal="right"/>
    </xf>
    <xf numFmtId="0" fontId="13" fillId="13" borderId="3" xfId="0" applyFont="1" applyFill="1" applyBorder="1" applyAlignment="1">
      <alignment horizontal="right"/>
    </xf>
    <xf numFmtId="4" fontId="13" fillId="13" borderId="9" xfId="0" applyNumberFormat="1" applyFont="1" applyFill="1" applyBorder="1" applyAlignment="1">
      <alignment horizontal="right"/>
    </xf>
    <xf numFmtId="4" fontId="13" fillId="0" borderId="11" xfId="0" applyNumberFormat="1" applyFont="1" applyBorder="1" applyAlignment="1">
      <alignment horizontal="right"/>
    </xf>
    <xf numFmtId="164" fontId="1" fillId="7" borderId="3" xfId="0" applyNumberFormat="1" applyFont="1" applyFill="1" applyBorder="1"/>
    <xf numFmtId="4" fontId="13" fillId="0" borderId="13" xfId="0" applyNumberFormat="1" applyFont="1" applyBorder="1" applyAlignment="1">
      <alignment horizontal="right"/>
    </xf>
    <xf numFmtId="0" fontId="16" fillId="0" borderId="3" xfId="0" applyFont="1" applyBorder="1"/>
    <xf numFmtId="0" fontId="13" fillId="7" borderId="3" xfId="0" applyFont="1" applyFill="1" applyBorder="1" applyAlignment="1">
      <alignment horizontal="right"/>
    </xf>
    <xf numFmtId="0" fontId="13" fillId="13" borderId="3" xfId="0" applyFont="1" applyFill="1" applyBorder="1"/>
    <xf numFmtId="0" fontId="13" fillId="5" borderId="3" xfId="0" applyFont="1" applyFill="1" applyBorder="1"/>
    <xf numFmtId="9" fontId="13" fillId="5" borderId="3" xfId="0" applyNumberFormat="1" applyFont="1" applyFill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0" fontId="15" fillId="0" borderId="14" xfId="0" applyFont="1" applyBorder="1"/>
    <xf numFmtId="0" fontId="15" fillId="0" borderId="15" xfId="0" applyFont="1" applyBorder="1"/>
    <xf numFmtId="0" fontId="15" fillId="0" borderId="7" xfId="0" applyFont="1" applyBorder="1"/>
    <xf numFmtId="167" fontId="14" fillId="0" borderId="24" xfId="0" applyNumberFormat="1" applyFont="1" applyBorder="1"/>
    <xf numFmtId="164" fontId="3" fillId="0" borderId="24" xfId="0" applyNumberFormat="1" applyFont="1" applyBorder="1"/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2" fontId="14" fillId="0" borderId="3" xfId="0" applyNumberFormat="1" applyFont="1" applyBorder="1"/>
    <xf numFmtId="0" fontId="17" fillId="0" borderId="39" xfId="0" applyFont="1" applyBorder="1"/>
    <xf numFmtId="0" fontId="17" fillId="0" borderId="0" xfId="0" applyFont="1" applyAlignment="1">
      <alignment horizontal="left"/>
    </xf>
    <xf numFmtId="2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2" fontId="14" fillId="0" borderId="0" xfId="0" applyNumberFormat="1" applyFont="1"/>
    <xf numFmtId="4" fontId="17" fillId="0" borderId="22" xfId="0" applyNumberFormat="1" applyFont="1" applyBorder="1" applyAlignment="1">
      <alignment horizontal="right"/>
    </xf>
    <xf numFmtId="4" fontId="17" fillId="0" borderId="11" xfId="0" applyNumberFormat="1" applyFont="1" applyBorder="1" applyAlignment="1">
      <alignment horizontal="right"/>
    </xf>
    <xf numFmtId="0" fontId="17" fillId="0" borderId="40" xfId="0" applyFont="1" applyBorder="1"/>
    <xf numFmtId="0" fontId="13" fillId="7" borderId="34" xfId="0" applyFont="1" applyFill="1" applyBorder="1" applyAlignment="1">
      <alignment horizontal="right"/>
    </xf>
    <xf numFmtId="167" fontId="16" fillId="7" borderId="3" xfId="0" applyNumberFormat="1" applyFont="1" applyFill="1" applyBorder="1"/>
    <xf numFmtId="164" fontId="1" fillId="13" borderId="3" xfId="0" applyNumberFormat="1" applyFont="1" applyFill="1" applyBorder="1"/>
    <xf numFmtId="0" fontId="13" fillId="8" borderId="25" xfId="0" applyFont="1" applyFill="1" applyBorder="1"/>
    <xf numFmtId="0" fontId="13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right"/>
    </xf>
    <xf numFmtId="9" fontId="13" fillId="8" borderId="9" xfId="0" applyNumberFormat="1" applyFont="1" applyFill="1" applyBorder="1" applyAlignment="1">
      <alignment horizontal="right"/>
    </xf>
    <xf numFmtId="9" fontId="16" fillId="8" borderId="3" xfId="0" applyNumberFormat="1" applyFont="1" applyFill="1" applyBorder="1"/>
    <xf numFmtId="9" fontId="29" fillId="8" borderId="3" xfId="0" applyNumberFormat="1" applyFont="1" applyFill="1" applyBorder="1"/>
    <xf numFmtId="0" fontId="18" fillId="0" borderId="0" xfId="0" applyFont="1"/>
    <xf numFmtId="0" fontId="14" fillId="0" borderId="20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31" fillId="0" borderId="37" xfId="0" applyFont="1" applyBorder="1"/>
    <xf numFmtId="0" fontId="17" fillId="0" borderId="11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2" fontId="17" fillId="0" borderId="16" xfId="0" applyNumberFormat="1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3" fillId="8" borderId="3" xfId="0" applyFont="1" applyFill="1" applyBorder="1"/>
    <xf numFmtId="164" fontId="13" fillId="8" borderId="3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5" fillId="0" borderId="0" xfId="0" applyNumberFormat="1" applyFont="1"/>
    <xf numFmtId="2" fontId="14" fillId="0" borderId="3" xfId="0" applyNumberFormat="1" applyFont="1" applyBorder="1" applyAlignment="1">
      <alignment horizontal="right"/>
    </xf>
    <xf numFmtId="0" fontId="14" fillId="0" borderId="11" xfId="0" applyFont="1" applyBorder="1"/>
    <xf numFmtId="0" fontId="14" fillId="0" borderId="16" xfId="0" applyFont="1" applyBorder="1" applyAlignment="1">
      <alignment horizontal="left"/>
    </xf>
    <xf numFmtId="164" fontId="14" fillId="0" borderId="16" xfId="0" applyNumberFormat="1" applyFont="1" applyBorder="1" applyAlignment="1">
      <alignment horizontal="right"/>
    </xf>
    <xf numFmtId="0" fontId="16" fillId="7" borderId="3" xfId="0" applyFont="1" applyFill="1" applyBorder="1"/>
    <xf numFmtId="0" fontId="14" fillId="7" borderId="3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0" fontId="16" fillId="13" borderId="3" xfId="0" applyFont="1" applyFill="1" applyBorder="1"/>
    <xf numFmtId="0" fontId="14" fillId="13" borderId="3" xfId="0" applyFont="1" applyFill="1" applyBorder="1" applyAlignment="1">
      <alignment horizontal="left"/>
    </xf>
    <xf numFmtId="0" fontId="14" fillId="13" borderId="3" xfId="0" applyFont="1" applyFill="1" applyBorder="1" applyAlignment="1">
      <alignment horizontal="right"/>
    </xf>
    <xf numFmtId="164" fontId="16" fillId="13" borderId="3" xfId="0" applyNumberFormat="1" applyFont="1" applyFill="1" applyBorder="1" applyAlignment="1">
      <alignment horizontal="right"/>
    </xf>
    <xf numFmtId="0" fontId="16" fillId="9" borderId="3" xfId="0" applyFont="1" applyFill="1" applyBorder="1"/>
    <xf numFmtId="0" fontId="14" fillId="9" borderId="3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right"/>
    </xf>
    <xf numFmtId="9" fontId="16" fillId="9" borderId="3" xfId="0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3" borderId="1" xfId="0" applyFont="1" applyFill="1" applyBorder="1"/>
    <xf numFmtId="0" fontId="16" fillId="7" borderId="3" xfId="0" applyFont="1" applyFill="1" applyBorder="1" applyAlignment="1">
      <alignment horizontal="left"/>
    </xf>
    <xf numFmtId="0" fontId="16" fillId="13" borderId="3" xfId="0" applyFont="1" applyFill="1" applyBorder="1" applyAlignment="1">
      <alignment horizontal="left"/>
    </xf>
    <xf numFmtId="164" fontId="16" fillId="13" borderId="3" xfId="0" applyNumberFormat="1" applyFont="1" applyFill="1" applyBorder="1"/>
    <xf numFmtId="0" fontId="16" fillId="5" borderId="3" xfId="0" applyFont="1" applyFill="1" applyBorder="1"/>
    <xf numFmtId="0" fontId="16" fillId="5" borderId="3" xfId="0" applyFont="1" applyFill="1" applyBorder="1" applyAlignment="1">
      <alignment horizontal="left"/>
    </xf>
    <xf numFmtId="164" fontId="16" fillId="5" borderId="3" xfId="0" applyNumberFormat="1" applyFont="1" applyFill="1" applyBorder="1"/>
    <xf numFmtId="0" fontId="37" fillId="0" borderId="41" xfId="0" applyFont="1" applyBorder="1" applyAlignment="1">
      <alignment wrapText="1"/>
    </xf>
    <xf numFmtId="43" fontId="38" fillId="0" borderId="0" xfId="1" applyFont="1"/>
    <xf numFmtId="43" fontId="39" fillId="0" borderId="0" xfId="1" applyFont="1"/>
    <xf numFmtId="0" fontId="38" fillId="0" borderId="0" xfId="0" applyFont="1"/>
    <xf numFmtId="0" fontId="40" fillId="0" borderId="41" xfId="0" applyFont="1" applyBorder="1" applyAlignment="1">
      <alignment wrapText="1"/>
    </xf>
    <xf numFmtId="43" fontId="41" fillId="0" borderId="0" xfId="1" applyFont="1"/>
    <xf numFmtId="43" fontId="41" fillId="15" borderId="0" xfId="1" applyFont="1" applyFill="1"/>
    <xf numFmtId="0" fontId="37" fillId="0" borderId="41" xfId="0" applyFont="1" applyBorder="1" applyAlignment="1">
      <alignment horizontal="center" wrapText="1"/>
    </xf>
    <xf numFmtId="43" fontId="42" fillId="0" borderId="41" xfId="1" applyFont="1" applyFill="1" applyBorder="1" applyAlignment="1">
      <alignment horizontal="center" wrapText="1"/>
    </xf>
    <xf numFmtId="0" fontId="43" fillId="16" borderId="59" xfId="3" applyFont="1" applyFill="1" applyBorder="1" applyAlignment="1" applyProtection="1"/>
    <xf numFmtId="0" fontId="38" fillId="0" borderId="41" xfId="0" applyFont="1" applyBorder="1"/>
    <xf numFmtId="0" fontId="37" fillId="0" borderId="41" xfId="0" applyFont="1" applyBorder="1"/>
    <xf numFmtId="0" fontId="40" fillId="0" borderId="41" xfId="0" applyFont="1" applyBorder="1"/>
    <xf numFmtId="43" fontId="39" fillId="0" borderId="41" xfId="1" applyFont="1" applyFill="1" applyBorder="1" applyAlignment="1">
      <alignment horizontal="center" wrapText="1"/>
    </xf>
    <xf numFmtId="0" fontId="38" fillId="0" borderId="59" xfId="0" applyFont="1" applyBorder="1"/>
    <xf numFmtId="10" fontId="38" fillId="0" borderId="59" xfId="0" applyNumberFormat="1" applyFont="1" applyBorder="1"/>
    <xf numFmtId="0" fontId="41" fillId="0" borderId="41" xfId="0" applyFont="1" applyBorder="1"/>
    <xf numFmtId="43" fontId="41" fillId="0" borderId="41" xfId="1" applyFont="1" applyFill="1" applyBorder="1" applyAlignment="1">
      <alignment horizontal="center" wrapText="1"/>
    </xf>
    <xf numFmtId="0" fontId="44" fillId="14" borderId="12" xfId="2" applyFont="1" applyBorder="1"/>
    <xf numFmtId="43" fontId="41" fillId="0" borderId="41" xfId="1" applyFont="1" applyFill="1" applyBorder="1" applyAlignment="1">
      <alignment horizontal="center"/>
    </xf>
    <xf numFmtId="0" fontId="45" fillId="0" borderId="41" xfId="0" applyFont="1" applyBorder="1"/>
    <xf numFmtId="0" fontId="46" fillId="0" borderId="41" xfId="0" applyFont="1" applyBorder="1"/>
    <xf numFmtId="0" fontId="41" fillId="0" borderId="41" xfId="0" applyFont="1" applyBorder="1" applyAlignment="1">
      <alignment horizontal="left"/>
    </xf>
    <xf numFmtId="0" fontId="47" fillId="0" borderId="0" xfId="0" applyFont="1"/>
    <xf numFmtId="0" fontId="41" fillId="0" borderId="59" xfId="0" applyFont="1" applyBorder="1"/>
    <xf numFmtId="43" fontId="41" fillId="0" borderId="41" xfId="1" applyFont="1" applyBorder="1" applyAlignment="1">
      <alignment horizontal="center"/>
    </xf>
    <xf numFmtId="0" fontId="34" fillId="0" borderId="0" xfId="0" applyFont="1"/>
    <xf numFmtId="0" fontId="39" fillId="0" borderId="59" xfId="0" applyFont="1" applyBorder="1"/>
    <xf numFmtId="0" fontId="39" fillId="0" borderId="41" xfId="0" applyFont="1" applyBorder="1"/>
    <xf numFmtId="0" fontId="41" fillId="0" borderId="0" xfId="0" applyFont="1"/>
    <xf numFmtId="43" fontId="41" fillId="0" borderId="31" xfId="1" applyFont="1" applyFill="1" applyBorder="1" applyAlignment="1">
      <alignment horizontal="center" wrapText="1"/>
    </xf>
    <xf numFmtId="43" fontId="0" fillId="0" borderId="0" xfId="0" applyNumberFormat="1"/>
    <xf numFmtId="43" fontId="38" fillId="0" borderId="41" xfId="1" applyFont="1" applyBorder="1"/>
    <xf numFmtId="43" fontId="39" fillId="0" borderId="41" xfId="1" applyFont="1" applyBorder="1"/>
    <xf numFmtId="0" fontId="37" fillId="0" borderId="60" xfId="0" applyFont="1" applyBorder="1"/>
    <xf numFmtId="0" fontId="48" fillId="0" borderId="0" xfId="0" applyFont="1"/>
    <xf numFmtId="43" fontId="41" fillId="0" borderId="41" xfId="1" applyFont="1" applyBorder="1"/>
    <xf numFmtId="0" fontId="40" fillId="0" borderId="59" xfId="0" applyFont="1" applyBorder="1" applyAlignment="1">
      <alignment horizontal="right" vertical="top" wrapText="1"/>
    </xf>
    <xf numFmtId="167" fontId="49" fillId="0" borderId="59" xfId="0" applyNumberFormat="1" applyFont="1" applyBorder="1" applyAlignment="1">
      <alignment horizontal="right" vertical="top" wrapText="1"/>
    </xf>
    <xf numFmtId="0" fontId="40" fillId="0" borderId="41" xfId="0" applyFont="1" applyBorder="1" applyAlignment="1">
      <alignment vertical="top"/>
    </xf>
    <xf numFmtId="166" fontId="38" fillId="0" borderId="59" xfId="0" applyNumberFormat="1" applyFont="1" applyBorder="1"/>
    <xf numFmtId="167" fontId="38" fillId="0" borderId="59" xfId="0" applyNumberFormat="1" applyFont="1" applyBorder="1"/>
    <xf numFmtId="43" fontId="38" fillId="0" borderId="41" xfId="1" applyFont="1" applyFill="1" applyBorder="1" applyAlignment="1">
      <alignment horizontal="center" wrapText="1"/>
    </xf>
    <xf numFmtId="0" fontId="48" fillId="0" borderId="41" xfId="0" applyFont="1" applyBorder="1"/>
    <xf numFmtId="43" fontId="38" fillId="0" borderId="41" xfId="1" applyFont="1" applyBorder="1" applyAlignment="1">
      <alignment horizontal="center"/>
    </xf>
    <xf numFmtId="0" fontId="38" fillId="16" borderId="59" xfId="0" applyFont="1" applyFill="1" applyBorder="1"/>
    <xf numFmtId="0" fontId="38" fillId="0" borderId="41" xfId="0" applyFont="1" applyBorder="1" applyAlignment="1">
      <alignment vertical="top" wrapText="1"/>
    </xf>
    <xf numFmtId="0" fontId="38" fillId="16" borderId="41" xfId="0" applyFont="1" applyFill="1" applyBorder="1" applyAlignment="1">
      <alignment vertical="top" wrapText="1"/>
    </xf>
    <xf numFmtId="43" fontId="41" fillId="16" borderId="41" xfId="1" applyFont="1" applyFill="1" applyBorder="1" applyAlignment="1">
      <alignment horizontal="center" wrapText="1"/>
    </xf>
    <xf numFmtId="0" fontId="38" fillId="16" borderId="41" xfId="0" applyFont="1" applyFill="1" applyBorder="1"/>
    <xf numFmtId="43" fontId="41" fillId="16" borderId="41" xfId="1" applyFont="1" applyFill="1" applyBorder="1" applyAlignment="1">
      <alignment horizontal="center"/>
    </xf>
    <xf numFmtId="0" fontId="50" fillId="0" borderId="41" xfId="0" applyFont="1" applyBorder="1"/>
    <xf numFmtId="43" fontId="50" fillId="0" borderId="41" xfId="1" applyFont="1" applyBorder="1"/>
    <xf numFmtId="0" fontId="50" fillId="0" borderId="0" xfId="0" applyFont="1"/>
    <xf numFmtId="43" fontId="50" fillId="0" borderId="31" xfId="1" applyFont="1" applyBorder="1"/>
    <xf numFmtId="0" fontId="38" fillId="15" borderId="0" xfId="0" applyFont="1" applyFill="1"/>
    <xf numFmtId="43" fontId="38" fillId="15" borderId="0" xfId="1" applyFont="1" applyFill="1"/>
    <xf numFmtId="0" fontId="26" fillId="0" borderId="3" xfId="0" applyFont="1" applyBorder="1" applyAlignment="1">
      <alignment horizontal="left"/>
    </xf>
    <xf numFmtId="0" fontId="26" fillId="12" borderId="3" xfId="0" applyFont="1" applyFill="1" applyBorder="1" applyAlignment="1">
      <alignment horizontal="left"/>
    </xf>
    <xf numFmtId="0" fontId="26" fillId="0" borderId="3" xfId="0" applyFont="1" applyBorder="1"/>
    <xf numFmtId="0" fontId="52" fillId="0" borderId="3" xfId="0" applyFont="1" applyBorder="1"/>
    <xf numFmtId="0" fontId="53" fillId="0" borderId="52" xfId="0" applyFont="1" applyBorder="1"/>
    <xf numFmtId="0" fontId="53" fillId="0" borderId="53" xfId="0" applyFont="1" applyBorder="1" applyAlignment="1">
      <alignment horizontal="left"/>
    </xf>
    <xf numFmtId="0" fontId="53" fillId="0" borderId="31" xfId="0" applyFont="1" applyBorder="1"/>
    <xf numFmtId="0" fontId="53" fillId="0" borderId="3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164" fontId="17" fillId="0" borderId="31" xfId="0" applyNumberFormat="1" applyFont="1" applyBorder="1" applyAlignment="1">
      <alignment horizontal="right"/>
    </xf>
    <xf numFmtId="0" fontId="53" fillId="0" borderId="3" xfId="0" applyFont="1" applyBorder="1" applyAlignment="1">
      <alignment horizontal="left"/>
    </xf>
    <xf numFmtId="0" fontId="53" fillId="0" borderId="3" xfId="0" applyFont="1" applyBorder="1"/>
    <xf numFmtId="0" fontId="53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2" fontId="17" fillId="0" borderId="17" xfId="0" applyNumberFormat="1" applyFont="1" applyBorder="1" applyAlignment="1">
      <alignment horizontal="right"/>
    </xf>
    <xf numFmtId="164" fontId="3" fillId="0" borderId="10" xfId="0" applyNumberFormat="1" applyFont="1" applyBorder="1"/>
    <xf numFmtId="0" fontId="53" fillId="0" borderId="11" xfId="0" applyFont="1" applyBorder="1"/>
    <xf numFmtId="0" fontId="54" fillId="0" borderId="45" xfId="0" applyFont="1" applyBorder="1"/>
    <xf numFmtId="2" fontId="0" fillId="0" borderId="0" xfId="0" applyNumberFormat="1"/>
    <xf numFmtId="166" fontId="0" fillId="0" borderId="0" xfId="0" applyNumberFormat="1"/>
    <xf numFmtId="0" fontId="55" fillId="0" borderId="0" xfId="0" applyFont="1"/>
    <xf numFmtId="166" fontId="55" fillId="0" borderId="0" xfId="0" applyNumberFormat="1" applyFont="1"/>
    <xf numFmtId="0" fontId="40" fillId="0" borderId="61" xfId="0" applyFont="1" applyBorder="1" applyAlignment="1">
      <alignment wrapText="1"/>
    </xf>
    <xf numFmtId="2" fontId="53" fillId="0" borderId="3" xfId="0" applyNumberFormat="1" applyFont="1" applyBorder="1" applyAlignment="1">
      <alignment horizontal="right"/>
    </xf>
    <xf numFmtId="4" fontId="53" fillId="0" borderId="3" xfId="0" applyNumberFormat="1" applyFont="1" applyBorder="1" applyAlignment="1">
      <alignment horizontal="right"/>
    </xf>
    <xf numFmtId="167" fontId="53" fillId="0" borderId="3" xfId="0" applyNumberFormat="1" applyFont="1" applyBorder="1"/>
    <xf numFmtId="164" fontId="41" fillId="0" borderId="3" xfId="0" applyNumberFormat="1" applyFont="1" applyBorder="1"/>
    <xf numFmtId="164" fontId="53" fillId="0" borderId="3" xfId="0" applyNumberFormat="1" applyFont="1" applyBorder="1" applyAlignment="1">
      <alignment horizontal="right"/>
    </xf>
    <xf numFmtId="9" fontId="56" fillId="17" borderId="3" xfId="0" applyNumberFormat="1" applyFont="1" applyFill="1" applyBorder="1" applyAlignment="1">
      <alignment horizontal="right"/>
    </xf>
    <xf numFmtId="9" fontId="16" fillId="18" borderId="3" xfId="0" applyNumberFormat="1" applyFont="1" applyFill="1" applyBorder="1" applyAlignment="1">
      <alignment horizontal="right"/>
    </xf>
    <xf numFmtId="164" fontId="59" fillId="0" borderId="0" xfId="0" applyNumberFormat="1" applyFont="1"/>
    <xf numFmtId="164" fontId="59" fillId="0" borderId="3" xfId="0" applyNumberFormat="1" applyFont="1" applyBorder="1"/>
    <xf numFmtId="0" fontId="57" fillId="0" borderId="23" xfId="0" applyFont="1" applyBorder="1"/>
    <xf numFmtId="0" fontId="57" fillId="0" borderId="34" xfId="0" applyFont="1" applyBorder="1" applyAlignment="1">
      <alignment horizontal="left"/>
    </xf>
    <xf numFmtId="0" fontId="57" fillId="0" borderId="34" xfId="0" applyFont="1" applyBorder="1" applyAlignment="1">
      <alignment horizontal="right"/>
    </xf>
    <xf numFmtId="0" fontId="57" fillId="0" borderId="22" xfId="0" applyFont="1" applyBorder="1" applyAlignment="1">
      <alignment horizontal="right"/>
    </xf>
    <xf numFmtId="164" fontId="61" fillId="0" borderId="3" xfId="0" applyNumberFormat="1" applyFont="1" applyBorder="1"/>
    <xf numFmtId="0" fontId="62" fillId="0" borderId="0" xfId="0" applyFont="1"/>
    <xf numFmtId="0" fontId="63" fillId="0" borderId="42" xfId="0" applyFont="1" applyBorder="1"/>
    <xf numFmtId="0" fontId="63" fillId="0" borderId="26" xfId="0" applyFont="1" applyBorder="1" applyAlignment="1">
      <alignment horizontal="left"/>
    </xf>
    <xf numFmtId="167" fontId="63" fillId="0" borderId="26" xfId="0" applyNumberFormat="1" applyFont="1" applyBorder="1" applyAlignment="1">
      <alignment horizontal="right"/>
    </xf>
    <xf numFmtId="167" fontId="63" fillId="0" borderId="32" xfId="0" applyNumberFormat="1" applyFont="1" applyBorder="1" applyAlignment="1">
      <alignment horizontal="right"/>
    </xf>
    <xf numFmtId="0" fontId="63" fillId="0" borderId="25" xfId="0" applyFont="1" applyBorder="1"/>
    <xf numFmtId="0" fontId="63" fillId="0" borderId="3" xfId="0" applyFont="1" applyBorder="1" applyAlignment="1">
      <alignment horizontal="left"/>
    </xf>
    <xf numFmtId="167" fontId="63" fillId="8" borderId="3" xfId="0" applyNumberFormat="1" applyFont="1" applyFill="1" applyBorder="1" applyAlignment="1">
      <alignment horizontal="right"/>
    </xf>
    <xf numFmtId="167" fontId="63" fillId="0" borderId="11" xfId="0" applyNumberFormat="1" applyFont="1" applyBorder="1" applyAlignment="1">
      <alignment horizontal="right"/>
    </xf>
    <xf numFmtId="0" fontId="58" fillId="0" borderId="0" xfId="0" applyFont="1" applyAlignment="1">
      <alignment horizontal="right"/>
    </xf>
    <xf numFmtId="4" fontId="63" fillId="0" borderId="3" xfId="0" applyNumberFormat="1" applyFont="1" applyBorder="1" applyAlignment="1">
      <alignment horizontal="right"/>
    </xf>
    <xf numFmtId="4" fontId="63" fillId="0" borderId="26" xfId="0" applyNumberFormat="1" applyFont="1" applyBorder="1" applyAlignment="1">
      <alignment horizontal="right"/>
    </xf>
    <xf numFmtId="0" fontId="63" fillId="0" borderId="52" xfId="0" applyFont="1" applyBorder="1"/>
    <xf numFmtId="0" fontId="63" fillId="0" borderId="53" xfId="0" applyFont="1" applyBorder="1" applyAlignment="1">
      <alignment horizontal="left"/>
    </xf>
    <xf numFmtId="167" fontId="63" fillId="0" borderId="53" xfId="0" applyNumberFormat="1" applyFont="1" applyBorder="1" applyAlignment="1">
      <alignment horizontal="right"/>
    </xf>
    <xf numFmtId="167" fontId="63" fillId="0" borderId="54" xfId="0" applyNumberFormat="1" applyFont="1" applyBorder="1" applyAlignment="1">
      <alignment horizontal="right"/>
    </xf>
    <xf numFmtId="0" fontId="63" fillId="0" borderId="23" xfId="0" applyFont="1" applyBorder="1"/>
    <xf numFmtId="0" fontId="63" fillId="0" borderId="34" xfId="0" applyFont="1" applyBorder="1" applyAlignment="1">
      <alignment horizontal="left"/>
    </xf>
    <xf numFmtId="167" fontId="63" fillId="0" borderId="34" xfId="0" applyNumberFormat="1" applyFont="1" applyBorder="1" applyAlignment="1">
      <alignment horizontal="right"/>
    </xf>
    <xf numFmtId="167" fontId="63" fillId="0" borderId="22" xfId="0" applyNumberFormat="1" applyFont="1" applyBorder="1" applyAlignment="1">
      <alignment horizontal="right"/>
    </xf>
    <xf numFmtId="0" fontId="57" fillId="7" borderId="46" xfId="0" applyFont="1" applyFill="1" applyBorder="1"/>
    <xf numFmtId="0" fontId="57" fillId="7" borderId="18" xfId="0" applyFont="1" applyFill="1" applyBorder="1" applyAlignment="1">
      <alignment horizontal="left"/>
    </xf>
    <xf numFmtId="0" fontId="57" fillId="7" borderId="18" xfId="0" applyFont="1" applyFill="1" applyBorder="1" applyAlignment="1">
      <alignment horizontal="right"/>
    </xf>
    <xf numFmtId="167" fontId="57" fillId="7" borderId="47" xfId="0" applyNumberFormat="1" applyFont="1" applyFill="1" applyBorder="1" applyAlignment="1">
      <alignment horizontal="right"/>
    </xf>
    <xf numFmtId="164" fontId="61" fillId="7" borderId="3" xfId="0" applyNumberFormat="1" applyFont="1" applyFill="1" applyBorder="1"/>
    <xf numFmtId="0" fontId="57" fillId="11" borderId="25" xfId="0" applyFont="1" applyFill="1" applyBorder="1"/>
    <xf numFmtId="0" fontId="57" fillId="11" borderId="3" xfId="0" applyFont="1" applyFill="1" applyBorder="1" applyAlignment="1">
      <alignment horizontal="left"/>
    </xf>
    <xf numFmtId="0" fontId="57" fillId="11" borderId="3" xfId="0" applyFont="1" applyFill="1" applyBorder="1" applyAlignment="1">
      <alignment horizontal="right"/>
    </xf>
    <xf numFmtId="167" fontId="57" fillId="11" borderId="11" xfId="0" applyNumberFormat="1" applyFont="1" applyFill="1" applyBorder="1" applyAlignment="1">
      <alignment horizontal="right"/>
    </xf>
    <xf numFmtId="164" fontId="61" fillId="11" borderId="3" xfId="0" applyNumberFormat="1" applyFont="1" applyFill="1" applyBorder="1"/>
    <xf numFmtId="0" fontId="57" fillId="8" borderId="25" xfId="0" applyFont="1" applyFill="1" applyBorder="1"/>
    <xf numFmtId="0" fontId="57" fillId="8" borderId="3" xfId="0" applyFont="1" applyFill="1" applyBorder="1" applyAlignment="1">
      <alignment horizontal="left"/>
    </xf>
    <xf numFmtId="0" fontId="57" fillId="8" borderId="3" xfId="0" applyFont="1" applyFill="1" applyBorder="1" applyAlignment="1">
      <alignment horizontal="right"/>
    </xf>
    <xf numFmtId="9" fontId="57" fillId="8" borderId="11" xfId="0" applyNumberFormat="1" applyFont="1" applyFill="1" applyBorder="1" applyAlignment="1">
      <alignment horizontal="right"/>
    </xf>
    <xf numFmtId="9" fontId="61" fillId="8" borderId="3" xfId="0" applyNumberFormat="1" applyFont="1" applyFill="1" applyBorder="1"/>
    <xf numFmtId="0" fontId="57" fillId="0" borderId="25" xfId="0" applyFont="1" applyBorder="1"/>
    <xf numFmtId="0" fontId="57" fillId="0" borderId="3" xfId="0" applyFont="1" applyBorder="1" applyAlignment="1">
      <alignment horizontal="left"/>
    </xf>
    <xf numFmtId="0" fontId="57" fillId="0" borderId="3" xfId="0" applyFont="1" applyBorder="1" applyAlignment="1">
      <alignment horizontal="right"/>
    </xf>
    <xf numFmtId="167" fontId="57" fillId="0" borderId="11" xfId="0" applyNumberFormat="1" applyFont="1" applyBorder="1" applyAlignment="1">
      <alignment horizontal="right"/>
    </xf>
    <xf numFmtId="0" fontId="57" fillId="0" borderId="48" xfId="0" applyFont="1" applyBorder="1"/>
    <xf numFmtId="0" fontId="57" fillId="0" borderId="21" xfId="0" applyFont="1" applyBorder="1" applyAlignment="1">
      <alignment horizontal="left"/>
    </xf>
    <xf numFmtId="0" fontId="57" fillId="0" borderId="21" xfId="0" applyFont="1" applyBorder="1" applyAlignment="1">
      <alignment horizontal="right"/>
    </xf>
    <xf numFmtId="2" fontId="57" fillId="0" borderId="13" xfId="0" applyNumberFormat="1" applyFont="1" applyBorder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0" fontId="57" fillId="0" borderId="0" xfId="0" applyFont="1"/>
    <xf numFmtId="164" fontId="14" fillId="0" borderId="31" xfId="0" applyNumberFormat="1" applyFont="1" applyBorder="1"/>
    <xf numFmtId="0" fontId="3" fillId="0" borderId="41" xfId="0" applyFont="1" applyBorder="1"/>
    <xf numFmtId="164" fontId="17" fillId="19" borderId="3" xfId="0" applyNumberFormat="1" applyFont="1" applyFill="1" applyBorder="1" applyAlignment="1">
      <alignment horizontal="right"/>
    </xf>
    <xf numFmtId="164" fontId="17" fillId="20" borderId="3" xfId="0" applyNumberFormat="1" applyFont="1" applyFill="1" applyBorder="1" applyAlignment="1">
      <alignment horizontal="right"/>
    </xf>
    <xf numFmtId="0" fontId="17" fillId="20" borderId="3" xfId="0" applyFont="1" applyFill="1" applyBorder="1"/>
    <xf numFmtId="0" fontId="13" fillId="0" borderId="0" xfId="0" applyFont="1"/>
    <xf numFmtId="0" fontId="4" fillId="0" borderId="60" xfId="0" applyFont="1" applyBorder="1"/>
    <xf numFmtId="43" fontId="4" fillId="0" borderId="31" xfId="1" applyFont="1" applyFill="1" applyBorder="1" applyAlignment="1">
      <alignment horizontal="center" wrapText="1"/>
    </xf>
    <xf numFmtId="0" fontId="4" fillId="0" borderId="59" xfId="0" applyFont="1" applyBorder="1"/>
    <xf numFmtId="0" fontId="4" fillId="0" borderId="41" xfId="0" applyFont="1" applyBorder="1"/>
    <xf numFmtId="0" fontId="14" fillId="0" borderId="17" xfId="0" applyFont="1" applyBorder="1" applyAlignment="1">
      <alignment horizontal="left"/>
    </xf>
    <xf numFmtId="0" fontId="26" fillId="0" borderId="11" xfId="0" applyFont="1" applyBorder="1"/>
    <xf numFmtId="0" fontId="26" fillId="0" borderId="17" xfId="0" applyFont="1" applyBorder="1" applyAlignment="1">
      <alignment horizontal="left"/>
    </xf>
    <xf numFmtId="0" fontId="66" fillId="0" borderId="17" xfId="0" applyFont="1" applyBorder="1" applyAlignment="1">
      <alignment horizontal="left"/>
    </xf>
    <xf numFmtId="2" fontId="26" fillId="0" borderId="17" xfId="0" applyNumberFormat="1" applyFont="1" applyBorder="1" applyAlignment="1">
      <alignment horizontal="right"/>
    </xf>
    <xf numFmtId="2" fontId="26" fillId="0" borderId="3" xfId="0" applyNumberFormat="1" applyFont="1" applyBorder="1" applyAlignment="1">
      <alignment horizontal="right"/>
    </xf>
    <xf numFmtId="167" fontId="26" fillId="0" borderId="3" xfId="0" applyNumberFormat="1" applyFont="1" applyBorder="1"/>
    <xf numFmtId="0" fontId="67" fillId="0" borderId="0" xfId="0" applyFont="1"/>
    <xf numFmtId="164" fontId="14" fillId="2" borderId="31" xfId="0" applyNumberFormat="1" applyFont="1" applyFill="1" applyBorder="1"/>
    <xf numFmtId="0" fontId="21" fillId="0" borderId="51" xfId="0" applyFont="1" applyBorder="1"/>
    <xf numFmtId="0" fontId="5" fillId="0" borderId="51" xfId="0" applyFont="1" applyBorder="1"/>
    <xf numFmtId="43" fontId="8" fillId="0" borderId="51" xfId="0" applyNumberFormat="1" applyFont="1" applyBorder="1"/>
    <xf numFmtId="0" fontId="8" fillId="0" borderId="51" xfId="0" applyFont="1" applyBorder="1" applyAlignment="1">
      <alignment horizontal="left"/>
    </xf>
    <xf numFmtId="2" fontId="17" fillId="0" borderId="34" xfId="0" applyNumberFormat="1" applyFont="1" applyBorder="1" applyAlignment="1">
      <alignment horizontal="right"/>
    </xf>
    <xf numFmtId="0" fontId="14" fillId="0" borderId="10" xfId="0" applyFont="1" applyBorder="1"/>
    <xf numFmtId="0" fontId="14" fillId="0" borderId="23" xfId="0" applyFont="1" applyBorder="1"/>
    <xf numFmtId="0" fontId="14" fillId="0" borderId="51" xfId="0" applyFont="1" applyBorder="1"/>
    <xf numFmtId="0" fontId="14" fillId="20" borderId="3" xfId="0" applyFont="1" applyFill="1" applyBorder="1"/>
    <xf numFmtId="0" fontId="17" fillId="0" borderId="34" xfId="0" applyFont="1" applyBorder="1" applyAlignment="1">
      <alignment horizontal="left"/>
    </xf>
    <xf numFmtId="0" fontId="14" fillId="0" borderId="34" xfId="0" applyFont="1" applyBorder="1"/>
    <xf numFmtId="0" fontId="14" fillId="0" borderId="34" xfId="0" applyFont="1" applyBorder="1" applyAlignment="1">
      <alignment horizontal="left"/>
    </xf>
    <xf numFmtId="4" fontId="17" fillId="20" borderId="3" xfId="0" applyNumberFormat="1" applyFont="1" applyFill="1" applyBorder="1" applyAlignment="1">
      <alignment horizontal="right"/>
    </xf>
    <xf numFmtId="167" fontId="14" fillId="21" borderId="3" xfId="0" applyNumberFormat="1" applyFont="1" applyFill="1" applyBorder="1"/>
    <xf numFmtId="0" fontId="17" fillId="19" borderId="3" xfId="0" applyFont="1" applyFill="1" applyBorder="1" applyAlignment="1">
      <alignment horizontal="left"/>
    </xf>
    <xf numFmtId="167" fontId="14" fillId="20" borderId="9" xfId="0" applyNumberFormat="1" applyFont="1" applyFill="1" applyBorder="1"/>
    <xf numFmtId="4" fontId="17" fillId="19" borderId="26" xfId="0" applyNumberFormat="1" applyFont="1" applyFill="1" applyBorder="1" applyAlignment="1">
      <alignment horizontal="right"/>
    </xf>
    <xf numFmtId="164" fontId="14" fillId="20" borderId="3" xfId="0" applyNumberFormat="1" applyFont="1" applyFill="1" applyBorder="1"/>
    <xf numFmtId="4" fontId="17" fillId="20" borderId="34" xfId="0" applyNumberFormat="1" applyFont="1" applyFill="1" applyBorder="1" applyAlignment="1">
      <alignment horizontal="right"/>
    </xf>
    <xf numFmtId="0" fontId="32" fillId="0" borderId="0" xfId="0" applyFont="1"/>
    <xf numFmtId="164" fontId="14" fillId="21" borderId="3" xfId="0" applyNumberFormat="1" applyFont="1" applyFill="1" applyBorder="1" applyAlignment="1">
      <alignment horizontal="right"/>
    </xf>
    <xf numFmtId="2" fontId="14" fillId="19" borderId="3" xfId="0" applyNumberFormat="1" applyFont="1" applyFill="1" applyBorder="1" applyAlignment="1">
      <alignment horizontal="right"/>
    </xf>
    <xf numFmtId="0" fontId="14" fillId="16" borderId="3" xfId="0" applyFont="1" applyFill="1" applyBorder="1"/>
    <xf numFmtId="0" fontId="14" fillId="22" borderId="3" xfId="0" applyFont="1" applyFill="1" applyBorder="1" applyAlignment="1">
      <alignment horizontal="left"/>
    </xf>
    <xf numFmtId="164" fontId="14" fillId="22" borderId="3" xfId="0" applyNumberFormat="1" applyFont="1" applyFill="1" applyBorder="1" applyAlignment="1">
      <alignment horizontal="right"/>
    </xf>
    <xf numFmtId="167" fontId="14" fillId="22" borderId="3" xfId="0" applyNumberFormat="1" applyFont="1" applyFill="1" applyBorder="1"/>
    <xf numFmtId="0" fontId="0" fillId="16" borderId="0" xfId="0" applyFill="1"/>
    <xf numFmtId="0" fontId="13" fillId="5" borderId="29" xfId="0" applyFont="1" applyFill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15" fillId="0" borderId="22" xfId="0" applyFont="1" applyBorder="1" applyAlignment="1">
      <alignment horizontal="center"/>
    </xf>
    <xf numFmtId="0" fontId="8" fillId="0" borderId="15" xfId="0" applyFont="1" applyBorder="1"/>
    <xf numFmtId="0" fontId="15" fillId="0" borderId="32" xfId="0" applyFont="1" applyBorder="1"/>
    <xf numFmtId="0" fontId="8" fillId="0" borderId="33" xfId="0" applyFont="1" applyBorder="1"/>
    <xf numFmtId="0" fontId="8" fillId="0" borderId="19" xfId="0" applyFont="1" applyBorder="1"/>
    <xf numFmtId="0" fontId="15" fillId="0" borderId="11" xfId="0" applyFont="1" applyBorder="1"/>
    <xf numFmtId="0" fontId="8" fillId="0" borderId="16" xfId="0" applyFont="1" applyBorder="1"/>
    <xf numFmtId="0" fontId="8" fillId="0" borderId="2" xfId="0" applyFont="1" applyBorder="1"/>
    <xf numFmtId="0" fontId="13" fillId="0" borderId="0" xfId="0" applyFont="1" applyAlignment="1">
      <alignment horizontal="center"/>
    </xf>
    <xf numFmtId="0" fontId="0" fillId="0" borderId="0" xfId="0"/>
    <xf numFmtId="0" fontId="15" fillId="0" borderId="39" xfId="0" applyFont="1" applyBorder="1" applyAlignment="1">
      <alignment horizontal="left"/>
    </xf>
    <xf numFmtId="0" fontId="8" fillId="0" borderId="40" xfId="0" applyFont="1" applyBorder="1"/>
    <xf numFmtId="0" fontId="15" fillId="0" borderId="43" xfId="0" applyFont="1" applyBorder="1"/>
    <xf numFmtId="0" fontId="8" fillId="0" borderId="44" xfId="0" applyFont="1" applyBorder="1"/>
    <xf numFmtId="0" fontId="25" fillId="0" borderId="11" xfId="0" applyFont="1" applyBorder="1"/>
    <xf numFmtId="0" fontId="24" fillId="0" borderId="11" xfId="0" applyFont="1" applyBorder="1"/>
    <xf numFmtId="0" fontId="24" fillId="2" borderId="49" xfId="0" applyFont="1" applyFill="1" applyBorder="1" applyAlignment="1">
      <alignment horizontal="center"/>
    </xf>
    <xf numFmtId="0" fontId="8" fillId="0" borderId="50" xfId="0" applyFont="1" applyBorder="1"/>
    <xf numFmtId="0" fontId="8" fillId="0" borderId="51" xfId="0" applyFont="1" applyBorder="1"/>
    <xf numFmtId="0" fontId="13" fillId="2" borderId="29" xfId="0" applyFont="1" applyFill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58" fillId="0" borderId="33" xfId="0" applyFont="1" applyBorder="1"/>
    <xf numFmtId="0" fontId="58" fillId="0" borderId="19" xfId="0" applyFont="1" applyBorder="1"/>
    <xf numFmtId="0" fontId="60" fillId="0" borderId="4" xfId="0" applyFont="1" applyBorder="1"/>
    <xf numFmtId="0" fontId="58" fillId="0" borderId="35" xfId="0" applyFont="1" applyBorder="1"/>
    <xf numFmtId="0" fontId="58" fillId="0" borderId="57" xfId="0" applyFont="1" applyBorder="1"/>
    <xf numFmtId="0" fontId="60" fillId="0" borderId="39" xfId="0" applyFont="1" applyBorder="1" applyAlignment="1">
      <alignment horizontal="left"/>
    </xf>
    <xf numFmtId="0" fontId="58" fillId="0" borderId="40" xfId="0" applyFont="1" applyBorder="1"/>
    <xf numFmtId="0" fontId="60" fillId="0" borderId="11" xfId="0" applyFont="1" applyBorder="1"/>
    <xf numFmtId="0" fontId="58" fillId="0" borderId="17" xfId="0" applyFont="1" applyBorder="1"/>
    <xf numFmtId="0" fontId="58" fillId="0" borderId="10" xfId="0" applyFont="1" applyBorder="1"/>
    <xf numFmtId="0" fontId="15" fillId="0" borderId="4" xfId="0" applyFont="1" applyBorder="1"/>
    <xf numFmtId="0" fontId="8" fillId="0" borderId="35" xfId="0" applyFont="1" applyBorder="1"/>
    <xf numFmtId="0" fontId="8" fillId="0" borderId="57" xfId="0" applyFont="1" applyBorder="1"/>
    <xf numFmtId="0" fontId="15" fillId="0" borderId="55" xfId="0" applyFont="1" applyBorder="1"/>
    <xf numFmtId="0" fontId="8" fillId="0" borderId="56" xfId="0" applyFont="1" applyBorder="1"/>
    <xf numFmtId="0" fontId="16" fillId="2" borderId="49" xfId="0" applyFont="1" applyFill="1" applyBorder="1" applyAlignment="1">
      <alignment horizontal="center"/>
    </xf>
    <xf numFmtId="0" fontId="30" fillId="0" borderId="11" xfId="0" applyFont="1" applyBorder="1" applyAlignment="1">
      <alignment horizontal="left"/>
    </xf>
    <xf numFmtId="0" fontId="30" fillId="0" borderId="11" xfId="0" applyFont="1" applyBorder="1"/>
    <xf numFmtId="0" fontId="16" fillId="0" borderId="0" xfId="0" applyFont="1" applyAlignment="1">
      <alignment horizontal="center"/>
    </xf>
  </cellXfs>
  <cellStyles count="4">
    <cellStyle name="Calculation" xfId="2" builtinId="22"/>
    <cellStyle name="Comma" xfId="1" builtinId="3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4_Field%20Crop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 2023 (2)"/>
      <sheetName val="Item List 2024"/>
      <sheetName val="Item List"/>
      <sheetName val="Sheet3"/>
      <sheetName val="Maize"/>
      <sheetName val="CA Maize"/>
      <sheetName val="Dry Bean"/>
      <sheetName val="CA Beans"/>
      <sheetName val="Sweet Potato"/>
      <sheetName val="Groundnuts "/>
      <sheetName val="Jugo Beans"/>
      <sheetName val="Cowpeas"/>
      <sheetName val="Taro"/>
      <sheetName val="Sorghum"/>
      <sheetName val="Sunflower"/>
      <sheetName val="Soybeans"/>
      <sheetName val="Cotton (BT) Irrigated"/>
      <sheetName val="Cassava "/>
      <sheetName val="Cotton"/>
      <sheetName val="Sheet2"/>
      <sheetName val="Sheet1"/>
      <sheetName val="Item List (2)"/>
    </sheetNames>
    <sheetDataSet>
      <sheetData sheetId="0"/>
      <sheetData sheetId="1">
        <row r="29">
          <cell r="C29">
            <v>10</v>
          </cell>
        </row>
        <row r="225">
          <cell r="C225">
            <v>100</v>
          </cell>
        </row>
        <row r="471">
          <cell r="C471">
            <v>162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tel:25186040/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3"/>
  <sheetViews>
    <sheetView topLeftCell="A169" workbookViewId="0">
      <selection activeCell="G178" sqref="G178"/>
    </sheetView>
  </sheetViews>
  <sheetFormatPr defaultRowHeight="15" customHeight="1"/>
  <cols>
    <col min="2" max="2" width="35.33203125" style="346" customWidth="1"/>
    <col min="3" max="3" width="19.109375" style="344" customWidth="1"/>
    <col min="4" max="4" width="10.109375" style="344" bestFit="1" customWidth="1"/>
    <col min="5" max="5" width="13.88671875" style="346" customWidth="1"/>
    <col min="6" max="6" width="11" style="346" customWidth="1"/>
  </cols>
  <sheetData>
    <row r="1" spans="2:6" ht="15.75" customHeight="1">
      <c r="B1" s="343" t="s">
        <v>23</v>
      </c>
      <c r="D1" s="345"/>
    </row>
    <row r="2" spans="2:6" ht="14.4">
      <c r="B2" s="347" t="s">
        <v>25</v>
      </c>
      <c r="D2" s="348">
        <v>600</v>
      </c>
    </row>
    <row r="3" spans="2:6" ht="14.4">
      <c r="B3" s="347" t="s">
        <v>26</v>
      </c>
      <c r="D3" s="348">
        <v>600</v>
      </c>
    </row>
    <row r="4" spans="2:6" ht="14.4">
      <c r="B4" s="347" t="s">
        <v>27</v>
      </c>
      <c r="D4" s="348">
        <v>600</v>
      </c>
    </row>
    <row r="5" spans="2:6" ht="14.4">
      <c r="B5" s="347" t="s">
        <v>28</v>
      </c>
      <c r="D5" s="348">
        <v>600</v>
      </c>
    </row>
    <row r="6" spans="2:6" ht="14.4">
      <c r="B6" s="347" t="s">
        <v>31</v>
      </c>
      <c r="D6" s="349">
        <v>1000</v>
      </c>
    </row>
    <row r="7" spans="2:6" ht="14.4">
      <c r="B7" s="347" t="s">
        <v>32</v>
      </c>
      <c r="D7" s="349">
        <v>1000</v>
      </c>
    </row>
    <row r="8" spans="2:6" ht="14.4">
      <c r="B8" s="347" t="s">
        <v>35</v>
      </c>
      <c r="D8" s="349">
        <v>550</v>
      </c>
      <c r="E8" s="346">
        <v>10</v>
      </c>
    </row>
    <row r="9" spans="2:6" ht="14.4">
      <c r="B9" s="347" t="s">
        <v>36</v>
      </c>
      <c r="D9" s="349">
        <v>550</v>
      </c>
    </row>
    <row r="10" spans="2:6" ht="14.4">
      <c r="B10" s="347" t="s">
        <v>39</v>
      </c>
      <c r="D10" s="349">
        <v>85</v>
      </c>
      <c r="E10" s="346">
        <v>11</v>
      </c>
    </row>
    <row r="11" spans="2:6" ht="14.4">
      <c r="B11" s="347" t="s">
        <v>735</v>
      </c>
      <c r="D11" s="345">
        <v>550</v>
      </c>
    </row>
    <row r="12" spans="2:6" ht="16.5" customHeight="1">
      <c r="B12" s="343" t="s">
        <v>3</v>
      </c>
      <c r="C12" s="350" t="s">
        <v>41</v>
      </c>
      <c r="D12" s="351" t="s">
        <v>42</v>
      </c>
      <c r="E12" s="352" t="s">
        <v>43</v>
      </c>
      <c r="F12" s="353" t="s">
        <v>44</v>
      </c>
    </row>
    <row r="13" spans="2:6" ht="14.4">
      <c r="B13" s="343"/>
      <c r="C13" s="350"/>
      <c r="D13" s="351"/>
      <c r="E13" s="352"/>
      <c r="F13" s="353"/>
    </row>
    <row r="14" spans="2:6" ht="14.4">
      <c r="B14" s="354" t="s">
        <v>46</v>
      </c>
      <c r="C14" s="355"/>
      <c r="D14" s="356"/>
      <c r="E14" s="357"/>
      <c r="F14" s="353"/>
    </row>
    <row r="15" spans="2:6" ht="14.4">
      <c r="B15" s="354" t="s">
        <v>47</v>
      </c>
      <c r="C15" s="355"/>
      <c r="D15" s="356"/>
      <c r="E15" s="358"/>
      <c r="F15" s="353"/>
    </row>
    <row r="16" spans="2:6" ht="14.4">
      <c r="B16" s="359" t="s">
        <v>669</v>
      </c>
      <c r="C16" s="359" t="s">
        <v>670</v>
      </c>
      <c r="D16" s="360">
        <v>1125</v>
      </c>
      <c r="E16" s="361"/>
      <c r="F16" s="353"/>
    </row>
    <row r="17" spans="2:6" ht="14.4">
      <c r="B17" s="359" t="s">
        <v>671</v>
      </c>
      <c r="C17" s="359" t="s">
        <v>670</v>
      </c>
      <c r="D17" s="360">
        <v>1125</v>
      </c>
      <c r="E17" s="357"/>
      <c r="F17" s="353"/>
    </row>
    <row r="18" spans="2:6" ht="14.4">
      <c r="B18" s="359" t="s">
        <v>51</v>
      </c>
      <c r="C18" s="359" t="s">
        <v>52</v>
      </c>
      <c r="D18" s="360">
        <v>1125</v>
      </c>
      <c r="E18" s="357"/>
      <c r="F18" s="353"/>
    </row>
    <row r="19" spans="2:6" ht="14.4">
      <c r="B19" s="359" t="s">
        <v>154</v>
      </c>
      <c r="C19" s="359" t="s">
        <v>30</v>
      </c>
      <c r="D19" s="360">
        <v>1275</v>
      </c>
      <c r="E19" s="357"/>
      <c r="F19" s="353"/>
    </row>
    <row r="20" spans="2:6" ht="14.4">
      <c r="B20" s="359" t="s">
        <v>672</v>
      </c>
      <c r="C20" s="359" t="s">
        <v>30</v>
      </c>
      <c r="D20" s="360">
        <v>227.2</v>
      </c>
      <c r="E20" s="357"/>
      <c r="F20" s="353"/>
    </row>
    <row r="21" spans="2:6" ht="14.4">
      <c r="B21" s="359" t="s">
        <v>673</v>
      </c>
      <c r="C21" s="359" t="s">
        <v>145</v>
      </c>
      <c r="D21" s="360">
        <v>6227</v>
      </c>
      <c r="E21" s="357"/>
      <c r="F21" s="353"/>
    </row>
    <row r="22" spans="2:6" ht="14.4">
      <c r="B22" s="359" t="s">
        <v>130</v>
      </c>
      <c r="C22" s="359" t="s">
        <v>118</v>
      </c>
      <c r="D22" s="362">
        <v>1344</v>
      </c>
      <c r="E22" s="357"/>
      <c r="F22" s="353"/>
    </row>
    <row r="23" spans="2:6" ht="14.4">
      <c r="B23" s="359" t="s">
        <v>674</v>
      </c>
      <c r="C23" s="359" t="s">
        <v>97</v>
      </c>
      <c r="D23" s="360">
        <v>830.4</v>
      </c>
      <c r="E23" s="357"/>
      <c r="F23" s="353"/>
    </row>
    <row r="24" spans="2:6" ht="14.4">
      <c r="B24" s="359"/>
      <c r="C24" s="359"/>
      <c r="D24" s="360"/>
      <c r="E24" s="357"/>
      <c r="F24" s="353"/>
    </row>
    <row r="25" spans="2:6" ht="14.4">
      <c r="B25" s="363" t="s">
        <v>70</v>
      </c>
      <c r="C25" s="359"/>
      <c r="D25" s="360"/>
      <c r="E25" s="357"/>
      <c r="F25" s="353"/>
    </row>
    <row r="26" spans="2:6" ht="14.4">
      <c r="B26" s="359" t="s">
        <v>72</v>
      </c>
      <c r="C26" s="359" t="s">
        <v>52</v>
      </c>
      <c r="D26" s="360">
        <v>2625</v>
      </c>
      <c r="E26" s="357"/>
      <c r="F26" s="353"/>
    </row>
    <row r="27" spans="2:6" ht="14.4">
      <c r="B27" s="359" t="s">
        <v>74</v>
      </c>
      <c r="C27" s="359" t="s">
        <v>52</v>
      </c>
      <c r="D27" s="360">
        <v>3460.4</v>
      </c>
      <c r="E27" s="357"/>
      <c r="F27" s="353"/>
    </row>
    <row r="28" spans="2:6" ht="14.4">
      <c r="B28" s="359" t="s">
        <v>77</v>
      </c>
      <c r="C28" s="359" t="s">
        <v>52</v>
      </c>
      <c r="D28" s="360">
        <v>3460.4</v>
      </c>
      <c r="E28" s="357"/>
      <c r="F28" s="353"/>
    </row>
    <row r="29" spans="2:6" ht="14.4">
      <c r="B29" s="359" t="s">
        <v>675</v>
      </c>
      <c r="C29" s="359" t="s">
        <v>17</v>
      </c>
      <c r="D29" s="360">
        <v>1095</v>
      </c>
      <c r="E29" s="357"/>
      <c r="F29" s="353"/>
    </row>
    <row r="30" spans="2:6" ht="14.4">
      <c r="B30" s="359" t="s">
        <v>81</v>
      </c>
      <c r="C30" s="359" t="s">
        <v>82</v>
      </c>
      <c r="D30" s="360">
        <v>2035.7</v>
      </c>
      <c r="E30" s="357"/>
      <c r="F30" s="353"/>
    </row>
    <row r="31" spans="2:6" ht="14.4">
      <c r="B31" s="359" t="s">
        <v>86</v>
      </c>
      <c r="C31" s="359" t="s">
        <v>17</v>
      </c>
      <c r="D31" s="360">
        <v>1213.2</v>
      </c>
      <c r="E31" s="357"/>
      <c r="F31" s="353"/>
    </row>
    <row r="32" spans="2:6" ht="14.4">
      <c r="B32" s="359" t="s">
        <v>88</v>
      </c>
      <c r="C32" s="359" t="s">
        <v>17</v>
      </c>
      <c r="D32" s="360">
        <v>1453.4</v>
      </c>
      <c r="E32" s="357"/>
      <c r="F32" s="353"/>
    </row>
    <row r="33" spans="2:6" ht="14.4">
      <c r="B33" s="359"/>
      <c r="C33" s="359"/>
      <c r="D33" s="360"/>
      <c r="E33" s="357"/>
      <c r="F33" s="353"/>
    </row>
    <row r="34" spans="2:6" ht="14.4">
      <c r="B34" s="364" t="s">
        <v>95</v>
      </c>
      <c r="C34" s="359"/>
      <c r="D34" s="360"/>
      <c r="E34" s="357"/>
      <c r="F34" s="353"/>
    </row>
    <row r="35" spans="2:6" ht="14.4">
      <c r="B35" s="359" t="s">
        <v>37</v>
      </c>
      <c r="C35" s="359" t="s">
        <v>97</v>
      </c>
      <c r="D35" s="360">
        <v>132</v>
      </c>
      <c r="E35" s="357"/>
      <c r="F35" s="353"/>
    </row>
    <row r="36" spans="2:6" ht="14.4">
      <c r="B36" s="359" t="s">
        <v>99</v>
      </c>
      <c r="C36" s="359" t="s">
        <v>97</v>
      </c>
      <c r="D36" s="360">
        <v>398</v>
      </c>
      <c r="E36" s="357"/>
      <c r="F36" s="353"/>
    </row>
    <row r="37" spans="2:6" ht="14.4">
      <c r="B37" s="359" t="s">
        <v>107</v>
      </c>
      <c r="C37" s="359" t="s">
        <v>178</v>
      </c>
      <c r="D37" s="360">
        <v>315</v>
      </c>
      <c r="E37" s="357"/>
      <c r="F37" s="353"/>
    </row>
    <row r="38" spans="2:6" ht="14.4">
      <c r="B38" s="359" t="s">
        <v>107</v>
      </c>
      <c r="C38" s="359" t="s">
        <v>676</v>
      </c>
      <c r="D38" s="360">
        <v>5270</v>
      </c>
      <c r="E38" s="357"/>
      <c r="F38" s="353"/>
    </row>
    <row r="39" spans="2:6" ht="14.4">
      <c r="B39" s="359" t="s">
        <v>115</v>
      </c>
      <c r="C39" s="359" t="s">
        <v>116</v>
      </c>
      <c r="D39" s="360">
        <v>950</v>
      </c>
      <c r="E39" s="357"/>
      <c r="F39" s="353"/>
    </row>
    <row r="40" spans="2:6" ht="14.4">
      <c r="B40" s="359" t="s">
        <v>677</v>
      </c>
      <c r="C40" s="359" t="s">
        <v>67</v>
      </c>
      <c r="D40" s="360">
        <v>2225</v>
      </c>
      <c r="E40" s="357"/>
      <c r="F40" s="353"/>
    </row>
    <row r="41" spans="2:6" ht="14.4">
      <c r="B41" s="359" t="s">
        <v>678</v>
      </c>
      <c r="C41" s="359" t="s">
        <v>116</v>
      </c>
      <c r="D41" s="360">
        <v>840</v>
      </c>
      <c r="E41" s="357"/>
      <c r="F41" s="353"/>
    </row>
    <row r="42" spans="2:6" ht="14.4">
      <c r="B42" s="359" t="s">
        <v>679</v>
      </c>
      <c r="C42" s="359" t="s">
        <v>116</v>
      </c>
      <c r="D42" s="360">
        <v>750</v>
      </c>
      <c r="E42" s="357"/>
      <c r="F42" s="353"/>
    </row>
    <row r="43" spans="2:6" ht="14.4">
      <c r="B43" s="359" t="s">
        <v>117</v>
      </c>
      <c r="C43" s="359" t="s">
        <v>38</v>
      </c>
      <c r="D43" s="360">
        <v>55</v>
      </c>
      <c r="E43" s="357"/>
      <c r="F43" s="353"/>
    </row>
    <row r="44" spans="2:6" ht="14.4">
      <c r="B44" s="359" t="s">
        <v>119</v>
      </c>
      <c r="C44" s="359" t="s">
        <v>67</v>
      </c>
      <c r="D44" s="360">
        <v>1175</v>
      </c>
      <c r="E44" s="357"/>
      <c r="F44" s="353"/>
    </row>
    <row r="45" spans="2:6" ht="14.4">
      <c r="B45" s="359" t="s">
        <v>120</v>
      </c>
      <c r="C45" s="359" t="s">
        <v>67</v>
      </c>
      <c r="D45" s="360">
        <v>1225</v>
      </c>
      <c r="E45" s="357"/>
      <c r="F45" s="353"/>
    </row>
    <row r="46" spans="2:6" ht="14.4">
      <c r="B46" s="359" t="s">
        <v>121</v>
      </c>
      <c r="C46" s="359" t="s">
        <v>118</v>
      </c>
      <c r="D46" s="360">
        <v>540</v>
      </c>
      <c r="E46" s="357"/>
      <c r="F46" s="353"/>
    </row>
    <row r="47" spans="2:6" ht="14.4">
      <c r="B47" s="359" t="s">
        <v>122</v>
      </c>
      <c r="C47" s="359" t="s">
        <v>97</v>
      </c>
      <c r="D47" s="360">
        <v>162</v>
      </c>
      <c r="E47" s="357"/>
      <c r="F47" s="353"/>
    </row>
    <row r="48" spans="2:6" ht="14.4">
      <c r="B48" s="359" t="s">
        <v>124</v>
      </c>
      <c r="C48" s="359" t="s">
        <v>97</v>
      </c>
      <c r="D48" s="360">
        <v>290</v>
      </c>
      <c r="E48" s="357"/>
      <c r="F48" s="353"/>
    </row>
    <row r="49" spans="2:6" ht="14.4">
      <c r="B49" s="364" t="s">
        <v>123</v>
      </c>
      <c r="C49" s="359"/>
      <c r="D49" s="360"/>
      <c r="E49" s="357"/>
      <c r="F49" s="353"/>
    </row>
    <row r="50" spans="2:6" ht="14.4">
      <c r="B50" s="359" t="s">
        <v>53</v>
      </c>
      <c r="C50" s="359" t="s">
        <v>64</v>
      </c>
      <c r="D50" s="360">
        <v>354.4</v>
      </c>
      <c r="E50" s="357"/>
      <c r="F50" s="353"/>
    </row>
    <row r="51" spans="2:6" ht="14.4">
      <c r="B51" s="359" t="s">
        <v>125</v>
      </c>
      <c r="C51" s="365" t="s">
        <v>64</v>
      </c>
      <c r="D51" s="360">
        <v>857.9</v>
      </c>
      <c r="E51" s="357"/>
      <c r="F51" s="353"/>
    </row>
    <row r="52" spans="2:6" ht="14.4">
      <c r="B52" s="359" t="s">
        <v>142</v>
      </c>
      <c r="C52" s="359" t="s">
        <v>64</v>
      </c>
      <c r="D52" s="360">
        <v>750</v>
      </c>
      <c r="E52" s="357"/>
      <c r="F52" s="353"/>
    </row>
    <row r="53" spans="2:6" ht="14.4">
      <c r="B53" s="359" t="s">
        <v>126</v>
      </c>
      <c r="C53" s="365" t="s">
        <v>11</v>
      </c>
      <c r="D53" s="360">
        <v>162.19999999999999</v>
      </c>
      <c r="E53" s="357"/>
      <c r="F53" s="353"/>
    </row>
    <row r="54" spans="2:6" ht="14.4">
      <c r="B54" s="359" t="s">
        <v>127</v>
      </c>
      <c r="C54" s="359" t="s">
        <v>30</v>
      </c>
      <c r="D54" s="360">
        <v>1164</v>
      </c>
      <c r="E54" s="357"/>
      <c r="F54" s="353"/>
    </row>
    <row r="55" spans="2:6" ht="14.4">
      <c r="B55" s="359" t="s">
        <v>129</v>
      </c>
      <c r="C55" s="359" t="s">
        <v>116</v>
      </c>
      <c r="D55" s="360">
        <v>1132.1600000000001</v>
      </c>
      <c r="E55" s="357"/>
      <c r="F55" s="353"/>
    </row>
    <row r="56" spans="2:6" ht="14.4">
      <c r="B56" s="359" t="s">
        <v>129</v>
      </c>
      <c r="C56" s="359" t="s">
        <v>118</v>
      </c>
      <c r="D56" s="360">
        <v>570</v>
      </c>
      <c r="E56" s="357"/>
      <c r="F56" s="353"/>
    </row>
    <row r="57" spans="2:6" ht="14.4">
      <c r="B57" s="359" t="s">
        <v>680</v>
      </c>
      <c r="C57" s="359" t="s">
        <v>118</v>
      </c>
      <c r="D57" s="360"/>
      <c r="E57" s="357"/>
      <c r="F57" s="353"/>
    </row>
    <row r="58" spans="2:6" ht="14.4">
      <c r="B58" s="359" t="s">
        <v>680</v>
      </c>
      <c r="C58" s="359" t="s">
        <v>116</v>
      </c>
      <c r="D58" s="360">
        <v>984</v>
      </c>
      <c r="E58" s="357"/>
      <c r="F58" s="353"/>
    </row>
    <row r="59" spans="2:6" ht="14.4">
      <c r="B59" s="359" t="s">
        <v>140</v>
      </c>
      <c r="C59" s="359" t="s">
        <v>118</v>
      </c>
      <c r="D59" s="360">
        <v>417.6</v>
      </c>
      <c r="E59" s="357"/>
      <c r="F59" s="353"/>
    </row>
    <row r="60" spans="2:6" ht="14.4">
      <c r="B60" s="359" t="s">
        <v>140</v>
      </c>
      <c r="C60" s="359" t="s">
        <v>116</v>
      </c>
      <c r="D60" s="360">
        <v>835.2</v>
      </c>
      <c r="E60" s="357"/>
      <c r="F60" s="353"/>
    </row>
    <row r="61" spans="2:6" ht="14.4">
      <c r="B61" s="359" t="s">
        <v>143</v>
      </c>
      <c r="C61" s="359" t="s">
        <v>118</v>
      </c>
      <c r="D61" s="360">
        <v>494</v>
      </c>
      <c r="E61" s="357"/>
      <c r="F61" s="353"/>
    </row>
    <row r="62" spans="2:6" ht="14.4">
      <c r="B62" s="359" t="s">
        <v>143</v>
      </c>
      <c r="C62" s="359" t="s">
        <v>116</v>
      </c>
      <c r="D62" s="360">
        <v>988</v>
      </c>
      <c r="E62" s="357"/>
      <c r="F62" s="353"/>
    </row>
    <row r="63" spans="2:6" ht="14.4">
      <c r="B63" s="359" t="s">
        <v>146</v>
      </c>
      <c r="C63" s="359" t="s">
        <v>118</v>
      </c>
      <c r="D63" s="360">
        <v>555</v>
      </c>
      <c r="E63" s="357"/>
      <c r="F63" s="353"/>
    </row>
    <row r="64" spans="2:6" ht="14.4">
      <c r="B64" s="359" t="s">
        <v>146</v>
      </c>
      <c r="C64" s="359" t="s">
        <v>116</v>
      </c>
      <c r="D64" s="360">
        <v>1070</v>
      </c>
      <c r="E64" s="357"/>
      <c r="F64" s="353"/>
    </row>
    <row r="65" spans="2:6" ht="14.4">
      <c r="B65" s="359" t="s">
        <v>147</v>
      </c>
      <c r="C65" s="359" t="s">
        <v>118</v>
      </c>
      <c r="D65" s="360">
        <v>340</v>
      </c>
      <c r="E65" s="357"/>
      <c r="F65" s="353"/>
    </row>
    <row r="66" spans="2:6" ht="14.4">
      <c r="B66" s="359" t="s">
        <v>147</v>
      </c>
      <c r="C66" s="359" t="s">
        <v>116</v>
      </c>
      <c r="D66" s="360">
        <v>680</v>
      </c>
      <c r="E66" s="357"/>
      <c r="F66" s="353"/>
    </row>
    <row r="67" spans="2:6" s="366" customFormat="1" ht="14.4">
      <c r="B67" s="359" t="s">
        <v>149</v>
      </c>
      <c r="C67" s="359" t="s">
        <v>118</v>
      </c>
      <c r="D67" s="360">
        <v>500</v>
      </c>
      <c r="E67" s="367"/>
      <c r="F67" s="359"/>
    </row>
    <row r="68" spans="2:6" ht="14.4">
      <c r="B68" s="359"/>
      <c r="C68" s="359"/>
      <c r="D68" s="360"/>
      <c r="E68" s="357"/>
      <c r="F68" s="353"/>
    </row>
    <row r="69" spans="2:6" ht="14.4">
      <c r="B69" s="359"/>
      <c r="C69" s="359"/>
      <c r="D69" s="360"/>
      <c r="E69" s="357"/>
      <c r="F69" s="353"/>
    </row>
    <row r="70" spans="2:6" ht="14.4">
      <c r="B70" s="364" t="s">
        <v>141</v>
      </c>
      <c r="C70" s="359"/>
      <c r="D70" s="360"/>
      <c r="E70" s="357"/>
      <c r="F70" s="353"/>
    </row>
    <row r="71" spans="2:6" ht="14.4">
      <c r="B71" s="359" t="s">
        <v>55</v>
      </c>
      <c r="C71" s="359" t="s">
        <v>681</v>
      </c>
      <c r="D71" s="360">
        <v>175.5</v>
      </c>
      <c r="E71" s="357"/>
      <c r="F71" s="353"/>
    </row>
    <row r="72" spans="2:6" ht="14.4">
      <c r="B72" s="359" t="s">
        <v>58</v>
      </c>
      <c r="C72" s="359" t="s">
        <v>682</v>
      </c>
      <c r="D72" s="360">
        <v>763</v>
      </c>
      <c r="E72" s="357"/>
      <c r="F72" s="353"/>
    </row>
    <row r="73" spans="2:6" ht="14.4">
      <c r="B73" s="359" t="s">
        <v>14</v>
      </c>
      <c r="C73" s="359" t="s">
        <v>682</v>
      </c>
      <c r="D73" s="360">
        <v>966</v>
      </c>
      <c r="E73" s="357"/>
      <c r="F73" s="353"/>
    </row>
    <row r="74" spans="2:6" ht="14.4">
      <c r="B74" s="359" t="s">
        <v>148</v>
      </c>
      <c r="C74" s="359" t="s">
        <v>15</v>
      </c>
      <c r="D74" s="360">
        <v>1062</v>
      </c>
      <c r="E74" s="357"/>
      <c r="F74" s="353"/>
    </row>
    <row r="75" spans="2:6" ht="14.4">
      <c r="B75" s="359" t="s">
        <v>150</v>
      </c>
      <c r="C75" s="365" t="s">
        <v>151</v>
      </c>
      <c r="D75" s="360">
        <v>570</v>
      </c>
      <c r="E75" s="357"/>
      <c r="F75" s="353"/>
    </row>
    <row r="76" spans="2:6" ht="14.4">
      <c r="B76" s="359" t="s">
        <v>162</v>
      </c>
      <c r="C76" s="359" t="s">
        <v>17</v>
      </c>
      <c r="D76" s="360">
        <v>1140</v>
      </c>
      <c r="E76" s="357"/>
      <c r="F76" s="353"/>
    </row>
    <row r="77" spans="2:6" ht="14.4">
      <c r="B77" s="359" t="s">
        <v>683</v>
      </c>
      <c r="C77" s="359" t="s">
        <v>17</v>
      </c>
      <c r="D77" s="360">
        <v>1140</v>
      </c>
      <c r="E77" s="357"/>
      <c r="F77" s="353"/>
    </row>
    <row r="78" spans="2:6" ht="14.4">
      <c r="B78" s="359" t="s">
        <v>156</v>
      </c>
      <c r="C78" s="359" t="s">
        <v>17</v>
      </c>
      <c r="D78" s="360">
        <v>1140</v>
      </c>
      <c r="E78" s="357"/>
      <c r="F78" s="353"/>
    </row>
    <row r="79" spans="2:6" ht="14.4">
      <c r="B79" s="359" t="s">
        <v>158</v>
      </c>
      <c r="C79" s="359" t="s">
        <v>5</v>
      </c>
      <c r="D79" s="360">
        <v>1125</v>
      </c>
      <c r="E79" s="357"/>
      <c r="F79" s="353"/>
    </row>
    <row r="80" spans="2:6" ht="14.4">
      <c r="B80" s="359" t="s">
        <v>159</v>
      </c>
      <c r="C80" s="359" t="s">
        <v>676</v>
      </c>
      <c r="D80" s="360">
        <v>8685</v>
      </c>
      <c r="E80" s="357"/>
      <c r="F80" s="353"/>
    </row>
    <row r="81" spans="2:6" ht="14.4">
      <c r="B81" s="359" t="s">
        <v>160</v>
      </c>
      <c r="C81" s="359" t="s">
        <v>161</v>
      </c>
      <c r="D81" s="360">
        <v>1548</v>
      </c>
      <c r="E81" s="357"/>
      <c r="F81" s="353"/>
    </row>
    <row r="82" spans="2:6" ht="14.4">
      <c r="B82" s="359" t="s">
        <v>160</v>
      </c>
      <c r="C82" s="359" t="s">
        <v>676</v>
      </c>
      <c r="D82" s="360">
        <v>11528.8</v>
      </c>
      <c r="E82" s="357"/>
      <c r="F82" s="353"/>
    </row>
    <row r="83" spans="2:6" ht="14.4">
      <c r="B83" s="359" t="s">
        <v>684</v>
      </c>
      <c r="C83" s="359" t="s">
        <v>685</v>
      </c>
      <c r="D83" s="360">
        <v>1763</v>
      </c>
      <c r="E83" s="357"/>
      <c r="F83" s="353"/>
    </row>
    <row r="84" spans="2:6" ht="14.4">
      <c r="B84" s="359" t="s">
        <v>69</v>
      </c>
      <c r="C84" s="359" t="s">
        <v>111</v>
      </c>
      <c r="D84" s="360">
        <v>393.3</v>
      </c>
      <c r="E84" s="357"/>
      <c r="F84" s="353"/>
    </row>
    <row r="85" spans="2:6" ht="14.4">
      <c r="B85" s="359" t="s">
        <v>69</v>
      </c>
      <c r="C85" s="359" t="s">
        <v>64</v>
      </c>
      <c r="D85" s="360">
        <v>310</v>
      </c>
      <c r="E85" s="357"/>
      <c r="F85" s="353"/>
    </row>
    <row r="86" spans="2:6" ht="14.4">
      <c r="B86" s="359" t="s">
        <v>189</v>
      </c>
      <c r="C86" s="359" t="s">
        <v>67</v>
      </c>
      <c r="D86" s="360">
        <v>350</v>
      </c>
      <c r="E86" s="357"/>
      <c r="F86" s="353"/>
    </row>
    <row r="87" spans="2:6" ht="14.4">
      <c r="B87" s="359" t="s">
        <v>686</v>
      </c>
      <c r="C87" s="359" t="s">
        <v>178</v>
      </c>
      <c r="D87" s="360">
        <v>253.2</v>
      </c>
      <c r="E87" s="357"/>
      <c r="F87" s="353"/>
    </row>
    <row r="88" spans="2:6" ht="14.4">
      <c r="B88" s="359" t="s">
        <v>687</v>
      </c>
      <c r="C88" s="359" t="s">
        <v>11</v>
      </c>
      <c r="D88" s="360">
        <v>886.6</v>
      </c>
      <c r="E88" s="357"/>
      <c r="F88" s="353"/>
    </row>
    <row r="89" spans="2:6" ht="14.4">
      <c r="B89" s="359" t="s">
        <v>688</v>
      </c>
      <c r="C89" s="359" t="s">
        <v>689</v>
      </c>
      <c r="D89" s="360">
        <v>1734</v>
      </c>
      <c r="E89" s="357"/>
      <c r="F89" s="353"/>
    </row>
    <row r="90" spans="2:6" ht="14.4">
      <c r="B90" s="359" t="s">
        <v>174</v>
      </c>
      <c r="C90" s="359" t="s">
        <v>11</v>
      </c>
      <c r="D90" s="360">
        <v>862</v>
      </c>
      <c r="E90" s="357"/>
      <c r="F90" s="353"/>
    </row>
    <row r="91" spans="2:6" ht="14.4">
      <c r="B91" s="359" t="s">
        <v>177</v>
      </c>
      <c r="C91" s="359" t="s">
        <v>178</v>
      </c>
      <c r="D91" s="360">
        <v>1286.9000000000001</v>
      </c>
      <c r="E91" s="357"/>
      <c r="F91" s="353"/>
    </row>
    <row r="92" spans="2:6" ht="14.4">
      <c r="B92" s="359" t="s">
        <v>180</v>
      </c>
      <c r="C92" s="359" t="s">
        <v>34</v>
      </c>
      <c r="D92" s="360">
        <v>1194.9000000000001</v>
      </c>
      <c r="E92" s="357"/>
      <c r="F92" s="353"/>
    </row>
    <row r="93" spans="2:6" ht="14.4">
      <c r="B93" s="359" t="s">
        <v>181</v>
      </c>
      <c r="C93" s="359" t="s">
        <v>182</v>
      </c>
      <c r="D93" s="360">
        <v>554.9</v>
      </c>
      <c r="E93" s="357"/>
      <c r="F93" s="353"/>
    </row>
    <row r="94" spans="2:6" ht="14.4">
      <c r="B94" s="359" t="s">
        <v>181</v>
      </c>
      <c r="C94" s="359" t="s">
        <v>184</v>
      </c>
      <c r="D94" s="360">
        <v>1388.3</v>
      </c>
      <c r="E94" s="357"/>
      <c r="F94" s="353"/>
    </row>
    <row r="95" spans="2:6" ht="14.4">
      <c r="B95" s="359" t="s">
        <v>71</v>
      </c>
      <c r="C95" s="359" t="s">
        <v>97</v>
      </c>
      <c r="D95" s="360">
        <v>1026</v>
      </c>
      <c r="E95" s="357"/>
      <c r="F95" s="353"/>
    </row>
    <row r="96" spans="2:6" ht="14.4">
      <c r="B96" s="359" t="s">
        <v>73</v>
      </c>
      <c r="C96" s="359" t="s">
        <v>64</v>
      </c>
      <c r="D96" s="360">
        <v>638.4</v>
      </c>
      <c r="E96" s="357"/>
      <c r="F96" s="353"/>
    </row>
    <row r="97" spans="2:6" ht="14.4">
      <c r="B97" s="359" t="s">
        <v>71</v>
      </c>
      <c r="C97" s="359" t="s">
        <v>11</v>
      </c>
      <c r="D97" s="360">
        <v>89.7</v>
      </c>
      <c r="E97" s="357"/>
      <c r="F97" s="353"/>
    </row>
    <row r="98" spans="2:6" ht="14.4">
      <c r="B98" s="359" t="s">
        <v>690</v>
      </c>
      <c r="C98" s="359" t="s">
        <v>137</v>
      </c>
      <c r="D98" s="360">
        <v>84</v>
      </c>
      <c r="E98" s="357"/>
      <c r="F98" s="353"/>
    </row>
    <row r="99" spans="2:6" ht="14.4">
      <c r="B99" s="359" t="s">
        <v>192</v>
      </c>
      <c r="C99" s="359" t="s">
        <v>11</v>
      </c>
      <c r="D99" s="360">
        <v>480.9</v>
      </c>
      <c r="E99" s="357"/>
      <c r="F99" s="353"/>
    </row>
    <row r="100" spans="2:6" ht="14.4">
      <c r="B100" s="359" t="s">
        <v>192</v>
      </c>
      <c r="C100" s="359" t="s">
        <v>64</v>
      </c>
      <c r="D100" s="360">
        <v>1924.3</v>
      </c>
      <c r="E100" s="357"/>
      <c r="F100" s="353"/>
    </row>
    <row r="101" spans="2:6" ht="14.4">
      <c r="B101" s="359" t="s">
        <v>75</v>
      </c>
      <c r="C101" s="359" t="s">
        <v>78</v>
      </c>
      <c r="D101" s="360">
        <v>9926.7999999999993</v>
      </c>
      <c r="E101" s="357"/>
      <c r="F101" s="353"/>
    </row>
    <row r="102" spans="2:6" ht="14.4">
      <c r="B102" s="359" t="s">
        <v>75</v>
      </c>
      <c r="C102" s="359" t="s">
        <v>76</v>
      </c>
      <c r="D102" s="360">
        <v>2534.4</v>
      </c>
      <c r="E102" s="357"/>
      <c r="F102" s="353"/>
    </row>
    <row r="103" spans="2:6" ht="14.4">
      <c r="B103" s="359" t="s">
        <v>75</v>
      </c>
      <c r="C103" s="359" t="s">
        <v>691</v>
      </c>
      <c r="D103" s="360">
        <v>1973.4</v>
      </c>
      <c r="E103" s="357"/>
      <c r="F103" s="353"/>
    </row>
    <row r="104" spans="2:6" ht="14.4">
      <c r="B104" s="359" t="s">
        <v>80</v>
      </c>
      <c r="C104" s="359" t="s">
        <v>30</v>
      </c>
      <c r="D104" s="360">
        <v>138</v>
      </c>
      <c r="E104" s="357"/>
      <c r="F104" s="353"/>
    </row>
    <row r="105" spans="2:6" ht="14.4">
      <c r="B105" s="359" t="s">
        <v>83</v>
      </c>
      <c r="C105" s="359" t="s">
        <v>30</v>
      </c>
      <c r="D105" s="360">
        <v>138</v>
      </c>
      <c r="E105" s="357"/>
      <c r="F105" s="353"/>
    </row>
    <row r="106" spans="2:6" ht="14.4">
      <c r="B106" s="359" t="s">
        <v>85</v>
      </c>
      <c r="C106" s="359" t="s">
        <v>30</v>
      </c>
      <c r="D106" s="360">
        <v>138</v>
      </c>
      <c r="E106" s="357"/>
      <c r="F106" s="353"/>
    </row>
    <row r="107" spans="2:6" ht="14.4">
      <c r="B107" s="359" t="s">
        <v>87</v>
      </c>
      <c r="C107" s="359" t="s">
        <v>30</v>
      </c>
      <c r="D107" s="360">
        <v>138</v>
      </c>
      <c r="E107" s="357"/>
      <c r="F107" s="353"/>
    </row>
    <row r="108" spans="2:6" ht="14.4">
      <c r="B108" s="359" t="s">
        <v>198</v>
      </c>
      <c r="C108" s="359" t="s">
        <v>11</v>
      </c>
      <c r="D108" s="360">
        <v>451.8</v>
      </c>
      <c r="E108" s="357"/>
      <c r="F108" s="353"/>
    </row>
    <row r="109" spans="2:6" ht="14.4">
      <c r="B109" s="359" t="s">
        <v>692</v>
      </c>
      <c r="C109" s="359"/>
      <c r="D109" s="360"/>
      <c r="E109" s="357"/>
      <c r="F109" s="353"/>
    </row>
    <row r="110" spans="2:6" ht="14.4">
      <c r="B110" s="359" t="s">
        <v>201</v>
      </c>
      <c r="C110" s="359" t="s">
        <v>11</v>
      </c>
      <c r="D110" s="360">
        <v>359.6</v>
      </c>
      <c r="E110" s="357"/>
      <c r="F110" s="353"/>
    </row>
    <row r="111" spans="2:6" ht="14.4">
      <c r="B111" s="359" t="s">
        <v>201</v>
      </c>
      <c r="C111" s="359" t="s">
        <v>76</v>
      </c>
      <c r="D111" s="360">
        <v>119.9</v>
      </c>
      <c r="E111" s="357"/>
      <c r="F111" s="353"/>
    </row>
    <row r="112" spans="2:6" ht="14.4">
      <c r="B112" s="359" t="s">
        <v>203</v>
      </c>
      <c r="C112" s="359" t="s">
        <v>30</v>
      </c>
      <c r="D112" s="360">
        <v>853.8</v>
      </c>
      <c r="E112" s="357"/>
      <c r="F112" s="353"/>
    </row>
    <row r="113" spans="2:6" ht="14.4">
      <c r="B113" s="359" t="s">
        <v>205</v>
      </c>
      <c r="C113" s="359" t="s">
        <v>30</v>
      </c>
      <c r="D113" s="360">
        <v>351.5</v>
      </c>
      <c r="E113" s="357"/>
      <c r="F113" s="353"/>
    </row>
    <row r="114" spans="2:6" ht="14.4">
      <c r="B114" s="359" t="s">
        <v>90</v>
      </c>
      <c r="C114" s="359" t="s">
        <v>30</v>
      </c>
      <c r="D114" s="360">
        <v>182.9</v>
      </c>
      <c r="E114" s="357"/>
      <c r="F114" s="353"/>
    </row>
    <row r="115" spans="2:6" ht="14.4">
      <c r="B115" s="359" t="s">
        <v>208</v>
      </c>
      <c r="C115" s="359" t="s">
        <v>17</v>
      </c>
      <c r="D115" s="360">
        <v>251</v>
      </c>
      <c r="E115" s="357"/>
      <c r="F115" s="353"/>
    </row>
    <row r="116" spans="2:6" ht="14.4">
      <c r="B116" s="359" t="s">
        <v>92</v>
      </c>
      <c r="C116" s="359" t="s">
        <v>57</v>
      </c>
      <c r="D116" s="360">
        <v>945</v>
      </c>
      <c r="E116" s="357"/>
      <c r="F116" s="353"/>
    </row>
    <row r="117" spans="2:6" ht="14.4">
      <c r="B117" s="359" t="s">
        <v>211</v>
      </c>
      <c r="C117" s="359" t="s">
        <v>57</v>
      </c>
      <c r="D117" s="360">
        <v>1323</v>
      </c>
      <c r="E117" s="357"/>
      <c r="F117" s="353"/>
    </row>
    <row r="118" spans="2:6" ht="14.4">
      <c r="B118" s="359" t="s">
        <v>94</v>
      </c>
      <c r="C118" s="359" t="s">
        <v>11</v>
      </c>
      <c r="D118" s="360">
        <v>405.1</v>
      </c>
      <c r="E118" s="357"/>
      <c r="F118" s="353"/>
    </row>
    <row r="119" spans="2:6" ht="14.4">
      <c r="B119" s="359" t="s">
        <v>94</v>
      </c>
      <c r="C119" s="359" t="s">
        <v>64</v>
      </c>
      <c r="D119" s="360">
        <v>1572.8</v>
      </c>
      <c r="E119" s="357"/>
      <c r="F119" s="353"/>
    </row>
    <row r="120" spans="2:6" ht="14.4">
      <c r="B120" s="359" t="s">
        <v>96</v>
      </c>
      <c r="C120" s="359" t="s">
        <v>64</v>
      </c>
      <c r="D120" s="360">
        <v>877.2</v>
      </c>
      <c r="E120" s="357"/>
      <c r="F120" s="353"/>
    </row>
    <row r="121" spans="2:6" ht="14.4">
      <c r="B121" s="359" t="s">
        <v>217</v>
      </c>
      <c r="C121" s="359" t="s">
        <v>78</v>
      </c>
      <c r="D121" s="360">
        <v>9926.7999999999993</v>
      </c>
      <c r="E121" s="357"/>
      <c r="F121" s="353"/>
    </row>
    <row r="122" spans="2:6" ht="14.4">
      <c r="B122" s="359" t="s">
        <v>189</v>
      </c>
      <c r="C122" s="359" t="s">
        <v>67</v>
      </c>
      <c r="D122" s="360">
        <v>450</v>
      </c>
      <c r="E122" s="357"/>
      <c r="F122" s="353"/>
    </row>
    <row r="123" spans="2:6" ht="14.4">
      <c r="B123" s="359" t="s">
        <v>219</v>
      </c>
      <c r="C123" s="359" t="s">
        <v>11</v>
      </c>
      <c r="D123" s="360">
        <v>42.7</v>
      </c>
      <c r="E123" s="357"/>
      <c r="F123" s="353"/>
    </row>
    <row r="124" spans="2:6" ht="14.4">
      <c r="B124" s="359" t="s">
        <v>220</v>
      </c>
      <c r="C124" s="359" t="s">
        <v>97</v>
      </c>
      <c r="D124" s="360">
        <v>263.5</v>
      </c>
      <c r="E124" s="357"/>
      <c r="F124" s="353"/>
    </row>
    <row r="125" spans="2:6" ht="14.4">
      <c r="B125" s="359" t="s">
        <v>219</v>
      </c>
      <c r="C125" s="359" t="s">
        <v>64</v>
      </c>
      <c r="D125" s="360">
        <v>160.19999999999999</v>
      </c>
      <c r="E125" s="357"/>
      <c r="F125" s="353"/>
    </row>
    <row r="126" spans="2:6" ht="14.4">
      <c r="B126" s="359" t="s">
        <v>219</v>
      </c>
      <c r="C126" s="359" t="s">
        <v>97</v>
      </c>
      <c r="D126" s="360">
        <v>288.39999999999998</v>
      </c>
      <c r="E126" s="357"/>
      <c r="F126" s="353"/>
    </row>
    <row r="127" spans="2:6" ht="14.4">
      <c r="B127" s="359" t="s">
        <v>221</v>
      </c>
      <c r="C127" s="359" t="s">
        <v>222</v>
      </c>
      <c r="D127" s="360">
        <v>1755</v>
      </c>
      <c r="E127" s="357"/>
      <c r="F127" s="353"/>
    </row>
    <row r="128" spans="2:6" ht="14.4">
      <c r="B128" s="359" t="s">
        <v>221</v>
      </c>
      <c r="C128" s="359" t="s">
        <v>30</v>
      </c>
      <c r="D128" s="360">
        <v>351</v>
      </c>
      <c r="E128" s="357"/>
      <c r="F128" s="353"/>
    </row>
    <row r="129" spans="2:6" ht="14.4">
      <c r="B129" s="359" t="s">
        <v>224</v>
      </c>
      <c r="C129" s="359" t="s">
        <v>222</v>
      </c>
      <c r="D129" s="360">
        <v>1080</v>
      </c>
      <c r="E129" s="357"/>
      <c r="F129" s="353"/>
    </row>
    <row r="130" spans="2:6" ht="14.4">
      <c r="B130" s="359" t="s">
        <v>224</v>
      </c>
      <c r="C130" s="359" t="s">
        <v>225</v>
      </c>
      <c r="D130" s="360">
        <v>178.5</v>
      </c>
      <c r="E130" s="357"/>
      <c r="F130" s="353"/>
    </row>
    <row r="131" spans="2:6" ht="14.4">
      <c r="B131" s="359" t="s">
        <v>98</v>
      </c>
      <c r="C131" s="359" t="s">
        <v>89</v>
      </c>
      <c r="D131" s="360">
        <v>3203.5</v>
      </c>
      <c r="E131" s="357"/>
      <c r="F131" s="353"/>
    </row>
    <row r="132" spans="2:6" ht="14.4">
      <c r="B132" s="359" t="s">
        <v>98</v>
      </c>
      <c r="C132" s="359" t="s">
        <v>57</v>
      </c>
      <c r="D132" s="360">
        <v>406</v>
      </c>
      <c r="E132" s="357"/>
      <c r="F132" s="353"/>
    </row>
    <row r="133" spans="2:6" ht="14.4">
      <c r="B133" s="359" t="s">
        <v>227</v>
      </c>
      <c r="C133" s="359" t="s">
        <v>50</v>
      </c>
      <c r="D133" s="360">
        <v>725</v>
      </c>
      <c r="E133" s="357"/>
      <c r="F133" s="353"/>
    </row>
    <row r="134" spans="2:6" ht="14.4">
      <c r="B134" s="359" t="s">
        <v>229</v>
      </c>
      <c r="C134" s="359" t="s">
        <v>57</v>
      </c>
      <c r="D134" s="360">
        <v>533.20000000000005</v>
      </c>
      <c r="E134" s="357"/>
      <c r="F134" s="353"/>
    </row>
    <row r="135" spans="2:6" ht="14.4">
      <c r="B135" s="359" t="s">
        <v>230</v>
      </c>
      <c r="C135" s="359" t="s">
        <v>231</v>
      </c>
      <c r="D135" s="368">
        <v>332</v>
      </c>
      <c r="E135" s="357"/>
      <c r="F135" s="353"/>
    </row>
    <row r="136" spans="2:6" ht="14.4">
      <c r="B136" s="359" t="s">
        <v>693</v>
      </c>
      <c r="C136" s="359" t="s">
        <v>694</v>
      </c>
      <c r="D136" s="368">
        <v>940</v>
      </c>
      <c r="E136" s="357"/>
      <c r="F136" s="353"/>
    </row>
    <row r="137" spans="2:6" ht="14.4">
      <c r="B137" s="359"/>
      <c r="C137" s="359"/>
      <c r="D137" s="368"/>
      <c r="E137" s="357"/>
      <c r="F137" s="353"/>
    </row>
    <row r="138" spans="2:6" ht="14.4">
      <c r="B138" s="359"/>
      <c r="C138" s="359"/>
      <c r="D138" s="368"/>
      <c r="E138" s="357"/>
      <c r="F138" s="353"/>
    </row>
    <row r="139" spans="2:6" ht="14.4">
      <c r="B139" s="364" t="s">
        <v>268</v>
      </c>
      <c r="C139" s="359"/>
      <c r="D139" s="360"/>
      <c r="E139" s="357"/>
      <c r="F139" s="353"/>
    </row>
    <row r="140" spans="2:6" ht="14.4">
      <c r="B140" s="359" t="s">
        <v>270</v>
      </c>
      <c r="C140" s="359" t="s">
        <v>271</v>
      </c>
      <c r="D140" s="360">
        <v>600</v>
      </c>
      <c r="E140" s="357"/>
      <c r="F140" s="353"/>
    </row>
    <row r="141" spans="2:6" ht="14.4">
      <c r="B141" s="359" t="s">
        <v>275</v>
      </c>
      <c r="C141" s="359" t="s">
        <v>271</v>
      </c>
      <c r="D141" s="360">
        <v>830</v>
      </c>
      <c r="E141" s="357"/>
      <c r="F141" s="353"/>
    </row>
    <row r="142" spans="2:6" ht="14.4">
      <c r="B142" s="359" t="s">
        <v>695</v>
      </c>
      <c r="C142" s="359" t="s">
        <v>271</v>
      </c>
      <c r="D142" s="360">
        <v>780</v>
      </c>
      <c r="E142" s="357"/>
      <c r="F142" s="353"/>
    </row>
    <row r="143" spans="2:6" ht="14.4">
      <c r="B143" s="359" t="s">
        <v>277</v>
      </c>
      <c r="C143" s="359" t="s">
        <v>271</v>
      </c>
      <c r="D143" s="360">
        <v>650</v>
      </c>
      <c r="E143" s="357"/>
      <c r="F143" s="353"/>
    </row>
    <row r="144" spans="2:6" ht="14.4">
      <c r="B144" s="359" t="s">
        <v>278</v>
      </c>
      <c r="C144" s="359" t="s">
        <v>271</v>
      </c>
      <c r="D144" s="360">
        <v>570</v>
      </c>
      <c r="E144" s="357"/>
      <c r="F144" s="353"/>
    </row>
    <row r="145" spans="2:6" ht="14.4">
      <c r="B145" s="359" t="s">
        <v>279</v>
      </c>
      <c r="C145" s="359" t="s">
        <v>271</v>
      </c>
      <c r="D145" s="360">
        <v>620</v>
      </c>
      <c r="E145" s="357"/>
      <c r="F145" s="353"/>
    </row>
    <row r="146" spans="2:6" ht="14.4">
      <c r="B146" s="359" t="s">
        <v>280</v>
      </c>
      <c r="C146" s="359" t="s">
        <v>223</v>
      </c>
      <c r="D146" s="360">
        <v>690</v>
      </c>
      <c r="E146" s="357"/>
      <c r="F146" s="353"/>
    </row>
    <row r="147" spans="2:6" ht="14.4">
      <c r="B147" s="359" t="s">
        <v>303</v>
      </c>
      <c r="C147" s="359" t="s">
        <v>271</v>
      </c>
      <c r="D147" s="360">
        <v>595</v>
      </c>
      <c r="E147" s="357"/>
      <c r="F147" s="353"/>
    </row>
    <row r="148" spans="2:6" ht="14.4">
      <c r="B148" s="359" t="s">
        <v>228</v>
      </c>
      <c r="C148" s="359" t="s">
        <v>271</v>
      </c>
      <c r="D148" s="360">
        <v>666</v>
      </c>
      <c r="E148" s="357"/>
      <c r="F148" s="353"/>
    </row>
    <row r="149" spans="2:6" ht="14.4">
      <c r="B149" s="359" t="s">
        <v>281</v>
      </c>
      <c r="C149" s="359" t="s">
        <v>282</v>
      </c>
      <c r="D149" s="360">
        <v>95</v>
      </c>
      <c r="E149" s="357"/>
      <c r="F149" s="353"/>
    </row>
    <row r="150" spans="2:6" ht="14.4">
      <c r="B150" s="359" t="s">
        <v>284</v>
      </c>
      <c r="C150" s="359" t="s">
        <v>67</v>
      </c>
      <c r="D150" s="360">
        <v>1370</v>
      </c>
      <c r="E150" s="357"/>
      <c r="F150" s="353"/>
    </row>
    <row r="151" spans="2:6" ht="14.4">
      <c r="B151" s="359" t="s">
        <v>285</v>
      </c>
      <c r="C151" s="359" t="s">
        <v>188</v>
      </c>
      <c r="D151" s="360">
        <v>153</v>
      </c>
      <c r="E151" s="357"/>
      <c r="F151" s="353"/>
    </row>
    <row r="152" spans="2:6" ht="14.4">
      <c r="B152" s="359" t="s">
        <v>285</v>
      </c>
      <c r="C152" s="359" t="s">
        <v>314</v>
      </c>
      <c r="D152" s="360">
        <v>650</v>
      </c>
      <c r="E152" s="357"/>
      <c r="F152" s="353"/>
    </row>
    <row r="153" spans="2:6" ht="14.4">
      <c r="B153" s="359" t="s">
        <v>287</v>
      </c>
      <c r="C153" s="359" t="s">
        <v>168</v>
      </c>
      <c r="D153" s="360">
        <v>230</v>
      </c>
      <c r="E153" s="357"/>
      <c r="F153" s="353"/>
    </row>
    <row r="154" spans="2:6" ht="14.4">
      <c r="B154" s="359" t="s">
        <v>287</v>
      </c>
      <c r="C154" s="359" t="s">
        <v>176</v>
      </c>
      <c r="D154" s="360">
        <v>700</v>
      </c>
      <c r="E154" s="357"/>
      <c r="F154" s="353"/>
    </row>
    <row r="155" spans="2:6" ht="14.4">
      <c r="B155" s="359" t="s">
        <v>324</v>
      </c>
      <c r="C155" s="359" t="s">
        <v>118</v>
      </c>
      <c r="D155" s="360">
        <v>430</v>
      </c>
      <c r="E155" s="357"/>
      <c r="F155" s="353"/>
    </row>
    <row r="156" spans="2:6" ht="14.4">
      <c r="B156" s="359" t="s">
        <v>327</v>
      </c>
      <c r="C156" s="359" t="s">
        <v>118</v>
      </c>
      <c r="D156" s="360">
        <v>430</v>
      </c>
      <c r="E156" s="357"/>
      <c r="F156" s="353"/>
    </row>
    <row r="157" spans="2:6" ht="14.4">
      <c r="B157" s="359" t="s">
        <v>294</v>
      </c>
      <c r="C157" s="359" t="s">
        <v>173</v>
      </c>
      <c r="D157" s="360">
        <v>55</v>
      </c>
      <c r="E157" s="357"/>
      <c r="F157" s="353"/>
    </row>
    <row r="158" spans="2:6" ht="14.4">
      <c r="B158" s="359" t="s">
        <v>339</v>
      </c>
      <c r="C158" s="359" t="s">
        <v>176</v>
      </c>
      <c r="D158" s="360">
        <v>565</v>
      </c>
      <c r="E158" s="357"/>
      <c r="F158" s="353"/>
    </row>
    <row r="159" spans="2:6" ht="14.4">
      <c r="B159" s="359" t="s">
        <v>237</v>
      </c>
      <c r="C159" s="359" t="s">
        <v>188</v>
      </c>
      <c r="D159" s="360">
        <v>72</v>
      </c>
      <c r="E159" s="357"/>
      <c r="F159" s="353"/>
    </row>
    <row r="160" spans="2:6" ht="14.4">
      <c r="B160" s="359" t="s">
        <v>310</v>
      </c>
      <c r="C160" s="359" t="s">
        <v>97</v>
      </c>
      <c r="D160" s="360">
        <v>723.6</v>
      </c>
      <c r="E160" s="357"/>
      <c r="F160" s="353"/>
    </row>
    <row r="161" spans="2:6" s="369" customFormat="1" ht="14.4">
      <c r="B161" s="359" t="s">
        <v>465</v>
      </c>
      <c r="C161" s="359" t="s">
        <v>751</v>
      </c>
      <c r="D161" s="360">
        <v>500</v>
      </c>
      <c r="E161" s="370"/>
      <c r="F161" s="371"/>
    </row>
    <row r="162" spans="2:6" s="369" customFormat="1" ht="14.4">
      <c r="B162" s="359" t="s">
        <v>317</v>
      </c>
      <c r="C162" s="359" t="s">
        <v>188</v>
      </c>
      <c r="D162" s="360">
        <v>60</v>
      </c>
      <c r="E162" s="370"/>
      <c r="F162" s="371"/>
    </row>
    <row r="163" spans="2:6" s="369" customFormat="1" ht="14.4">
      <c r="B163" s="359" t="s">
        <v>317</v>
      </c>
      <c r="C163" s="359" t="s">
        <v>314</v>
      </c>
      <c r="D163" s="360">
        <v>222.8</v>
      </c>
      <c r="E163" s="370"/>
      <c r="F163" s="371"/>
    </row>
    <row r="164" spans="2:6" s="369" customFormat="1" ht="14.4">
      <c r="B164" s="359" t="s">
        <v>320</v>
      </c>
      <c r="C164" s="359" t="s">
        <v>321</v>
      </c>
      <c r="D164" s="360">
        <v>174.1</v>
      </c>
      <c r="E164" s="370"/>
      <c r="F164" s="371"/>
    </row>
    <row r="165" spans="2:6" ht="14.4">
      <c r="B165" s="359" t="s">
        <v>323</v>
      </c>
      <c r="C165" s="359" t="s">
        <v>118</v>
      </c>
      <c r="D165" s="360">
        <v>192.8</v>
      </c>
      <c r="E165" s="357"/>
      <c r="F165" s="353"/>
    </row>
    <row r="166" spans="2:6" ht="14.4">
      <c r="B166" s="359" t="s">
        <v>283</v>
      </c>
      <c r="C166" s="359" t="s">
        <v>67</v>
      </c>
      <c r="D166" s="360">
        <v>220</v>
      </c>
      <c r="E166" s="357"/>
      <c r="F166" s="353"/>
    </row>
    <row r="167" spans="2:6" ht="14.4">
      <c r="B167" s="359" t="s">
        <v>325</v>
      </c>
      <c r="C167" s="359" t="s">
        <v>67</v>
      </c>
      <c r="D167" s="360">
        <v>274.2</v>
      </c>
      <c r="E167" s="357"/>
      <c r="F167" s="353"/>
    </row>
    <row r="168" spans="2:6" ht="14.4">
      <c r="B168" s="359" t="s">
        <v>396</v>
      </c>
      <c r="C168" s="359" t="s">
        <v>188</v>
      </c>
      <c r="D168" s="360">
        <v>70.7</v>
      </c>
      <c r="E168" s="357"/>
      <c r="F168" s="353"/>
    </row>
    <row r="169" spans="2:6" ht="14.4">
      <c r="B169" s="359" t="s">
        <v>398</v>
      </c>
      <c r="C169" s="359" t="s">
        <v>176</v>
      </c>
      <c r="D169" s="360">
        <v>560</v>
      </c>
      <c r="E169" s="357"/>
      <c r="F169" s="353"/>
    </row>
    <row r="170" spans="2:6" ht="14.4">
      <c r="B170" s="4" t="s">
        <v>782</v>
      </c>
      <c r="C170" s="485" t="s">
        <v>155</v>
      </c>
      <c r="D170" s="373">
        <v>130</v>
      </c>
      <c r="E170" s="357"/>
      <c r="F170" s="353"/>
    </row>
    <row r="171" spans="2:6" ht="14.4">
      <c r="B171" s="4" t="s">
        <v>791</v>
      </c>
      <c r="C171" s="485" t="s">
        <v>792</v>
      </c>
      <c r="D171" s="373">
        <v>295</v>
      </c>
      <c r="E171" s="357"/>
      <c r="F171" s="353"/>
    </row>
    <row r="172" spans="2:6" ht="14.4">
      <c r="B172" s="372"/>
      <c r="C172" s="359"/>
      <c r="D172" s="348"/>
      <c r="E172" s="357"/>
      <c r="F172" s="353"/>
    </row>
    <row r="173" spans="2:6" ht="14.4">
      <c r="B173" s="364" t="s">
        <v>329</v>
      </c>
      <c r="C173" s="359"/>
      <c r="D173" s="360"/>
      <c r="E173" s="357"/>
      <c r="F173" s="353"/>
    </row>
    <row r="174" spans="2:6" ht="14.4">
      <c r="B174" s="364" t="s">
        <v>696</v>
      </c>
      <c r="C174" s="359"/>
      <c r="D174" s="360"/>
      <c r="E174" s="357"/>
      <c r="F174" s="353"/>
    </row>
    <row r="175" spans="2:6" ht="14.4">
      <c r="B175" s="359" t="s">
        <v>697</v>
      </c>
      <c r="C175" s="359" t="s">
        <v>97</v>
      </c>
      <c r="D175" s="360">
        <v>340</v>
      </c>
      <c r="E175" s="357"/>
      <c r="F175" s="353"/>
    </row>
    <row r="176" spans="2:6" ht="14.4">
      <c r="B176" s="359" t="s">
        <v>171</v>
      </c>
      <c r="C176" s="359" t="s">
        <v>172</v>
      </c>
      <c r="D176" s="360">
        <v>130</v>
      </c>
      <c r="E176" s="357"/>
      <c r="F176" s="353"/>
    </row>
    <row r="177" spans="2:7" ht="14.4">
      <c r="B177" s="359" t="s">
        <v>171</v>
      </c>
      <c r="C177" s="359" t="s">
        <v>173</v>
      </c>
      <c r="D177" s="360">
        <v>290</v>
      </c>
      <c r="E177" s="357"/>
      <c r="F177" s="353"/>
    </row>
    <row r="178" spans="2:7" ht="14.4">
      <c r="B178" s="359" t="s">
        <v>171</v>
      </c>
      <c r="C178" s="359" t="s">
        <v>188</v>
      </c>
      <c r="D178" s="360">
        <v>357</v>
      </c>
      <c r="E178" s="357"/>
      <c r="F178" s="353"/>
    </row>
    <row r="179" spans="2:7" s="366" customFormat="1" ht="14.4">
      <c r="B179" s="359" t="s">
        <v>698</v>
      </c>
      <c r="C179" s="359" t="s">
        <v>168</v>
      </c>
      <c r="D179" s="360">
        <v>200</v>
      </c>
      <c r="E179" s="367"/>
      <c r="F179" s="359"/>
    </row>
    <row r="180" spans="2:7" ht="14.4">
      <c r="B180" s="359" t="s">
        <v>179</v>
      </c>
      <c r="C180" s="359" t="s">
        <v>131</v>
      </c>
      <c r="D180" s="360">
        <v>470</v>
      </c>
      <c r="E180" s="357"/>
      <c r="F180" s="353"/>
    </row>
    <row r="181" spans="2:7" ht="14.4">
      <c r="B181" s="359" t="s">
        <v>344</v>
      </c>
      <c r="C181" s="359" t="s">
        <v>188</v>
      </c>
      <c r="D181" s="360">
        <v>110</v>
      </c>
      <c r="E181" s="357"/>
      <c r="F181" s="353"/>
    </row>
    <row r="182" spans="2:7" ht="14.4">
      <c r="B182" s="359" t="s">
        <v>380</v>
      </c>
      <c r="C182" s="359" t="s">
        <v>381</v>
      </c>
      <c r="D182" s="360">
        <v>65</v>
      </c>
      <c r="E182" s="357"/>
      <c r="F182" s="353"/>
    </row>
    <row r="183" spans="2:7" ht="14.4">
      <c r="B183" s="359" t="s">
        <v>350</v>
      </c>
      <c r="C183" s="359" t="s">
        <v>131</v>
      </c>
      <c r="D183" s="360">
        <v>340</v>
      </c>
      <c r="E183" s="357"/>
      <c r="F183" s="353"/>
    </row>
    <row r="184" spans="2:7" ht="14.4">
      <c r="B184" s="359" t="s">
        <v>350</v>
      </c>
      <c r="C184" s="359" t="s">
        <v>64</v>
      </c>
      <c r="D184" s="360">
        <v>85</v>
      </c>
      <c r="E184" s="357"/>
      <c r="F184" s="353"/>
    </row>
    <row r="185" spans="2:7" ht="14.4">
      <c r="B185" s="359" t="s">
        <v>193</v>
      </c>
      <c r="C185" s="359" t="s">
        <v>194</v>
      </c>
      <c r="D185" s="360">
        <v>875</v>
      </c>
      <c r="E185" s="357"/>
      <c r="F185" s="353"/>
      <c r="G185" s="374"/>
    </row>
    <row r="186" spans="2:7" ht="14.4">
      <c r="B186" s="359" t="s">
        <v>193</v>
      </c>
      <c r="C186" s="359" t="s">
        <v>97</v>
      </c>
      <c r="D186" s="360">
        <v>1730</v>
      </c>
      <c r="E186" s="357"/>
      <c r="F186" s="353"/>
    </row>
    <row r="187" spans="2:7" ht="14.4">
      <c r="B187" s="359" t="s">
        <v>699</v>
      </c>
      <c r="C187" s="359" t="s">
        <v>118</v>
      </c>
      <c r="D187" s="360">
        <v>1300</v>
      </c>
      <c r="E187" s="357"/>
      <c r="F187" s="353"/>
    </row>
    <row r="188" spans="2:7" ht="14.4">
      <c r="B188" s="359" t="s">
        <v>206</v>
      </c>
      <c r="C188" s="359" t="s">
        <v>188</v>
      </c>
      <c r="D188" s="360">
        <v>462</v>
      </c>
      <c r="E188" s="357"/>
      <c r="F188" s="353"/>
    </row>
    <row r="189" spans="2:7" s="369" customFormat="1" ht="14.4">
      <c r="B189" s="359" t="s">
        <v>700</v>
      </c>
      <c r="C189" s="359" t="s">
        <v>188</v>
      </c>
      <c r="D189" s="360"/>
      <c r="E189" s="370"/>
      <c r="F189" s="371"/>
    </row>
    <row r="190" spans="2:7" ht="14.4">
      <c r="B190" s="359" t="s">
        <v>701</v>
      </c>
      <c r="C190" s="359" t="s">
        <v>173</v>
      </c>
      <c r="D190" s="360">
        <v>900</v>
      </c>
      <c r="E190" s="357"/>
      <c r="F190" s="353"/>
    </row>
    <row r="191" spans="2:7" ht="14.4">
      <c r="B191" s="359" t="s">
        <v>331</v>
      </c>
      <c r="C191" s="359" t="s">
        <v>188</v>
      </c>
      <c r="D191" s="360">
        <v>220</v>
      </c>
      <c r="E191" s="357"/>
      <c r="F191" s="353"/>
    </row>
    <row r="192" spans="2:7" ht="14.4">
      <c r="B192" s="359" t="s">
        <v>199</v>
      </c>
      <c r="C192" s="359" t="s">
        <v>188</v>
      </c>
      <c r="D192" s="360">
        <v>1090</v>
      </c>
      <c r="E192" s="357"/>
      <c r="F192" s="353"/>
    </row>
    <row r="193" spans="2:6" ht="14.4">
      <c r="B193" s="359" t="s">
        <v>199</v>
      </c>
      <c r="C193" s="359" t="s">
        <v>200</v>
      </c>
      <c r="D193" s="360">
        <v>114</v>
      </c>
      <c r="E193" s="357"/>
      <c r="F193" s="353"/>
    </row>
    <row r="194" spans="2:6" ht="14.4">
      <c r="B194" s="359" t="s">
        <v>199</v>
      </c>
      <c r="C194" s="359" t="s">
        <v>381</v>
      </c>
      <c r="D194" s="360">
        <v>170</v>
      </c>
      <c r="E194" s="357"/>
      <c r="F194" s="353"/>
    </row>
    <row r="195" spans="2:6" ht="14.4">
      <c r="B195" s="359" t="s">
        <v>207</v>
      </c>
      <c r="C195" s="359" t="s">
        <v>64</v>
      </c>
      <c r="D195" s="360">
        <v>60</v>
      </c>
      <c r="E195" s="357"/>
      <c r="F195" s="353"/>
    </row>
    <row r="196" spans="2:6" ht="14.4">
      <c r="B196" s="359" t="s">
        <v>702</v>
      </c>
      <c r="C196" s="359" t="s">
        <v>64</v>
      </c>
      <c r="D196" s="360">
        <v>190</v>
      </c>
      <c r="E196" s="357"/>
      <c r="F196" s="353"/>
    </row>
    <row r="197" spans="2:6" ht="14.4">
      <c r="B197" s="355"/>
      <c r="C197" s="355"/>
      <c r="D197" s="360"/>
      <c r="E197" s="357"/>
      <c r="F197" s="353"/>
    </row>
    <row r="198" spans="2:6" ht="14.4">
      <c r="B198" s="355"/>
      <c r="C198" s="355"/>
      <c r="D198" s="360"/>
      <c r="E198" s="357"/>
      <c r="F198" s="353"/>
    </row>
    <row r="199" spans="2:6" ht="14.4">
      <c r="B199" s="355"/>
      <c r="C199" s="355"/>
      <c r="D199" s="360"/>
      <c r="E199" s="357"/>
      <c r="F199" s="353"/>
    </row>
    <row r="200" spans="2:6" ht="14.4">
      <c r="B200" s="355"/>
      <c r="C200" s="355"/>
      <c r="D200" s="360"/>
      <c r="E200" s="357"/>
      <c r="F200" s="353"/>
    </row>
    <row r="202" spans="2:6" ht="14.4">
      <c r="B202" s="354" t="s">
        <v>703</v>
      </c>
    </row>
    <row r="203" spans="2:6" ht="14.4">
      <c r="B203" s="355" t="s">
        <v>356</v>
      </c>
      <c r="C203" s="355" t="s">
        <v>38</v>
      </c>
      <c r="D203" s="360">
        <v>520</v>
      </c>
      <c r="E203" s="357"/>
      <c r="F203" s="353"/>
    </row>
    <row r="204" spans="2:6" ht="14.4">
      <c r="B204" s="355" t="s">
        <v>334</v>
      </c>
      <c r="C204" s="355" t="s">
        <v>11</v>
      </c>
      <c r="D204" s="360">
        <v>80</v>
      </c>
      <c r="E204" s="357"/>
      <c r="F204" s="353"/>
    </row>
    <row r="205" spans="2:6" ht="15" customHeight="1">
      <c r="B205" s="355" t="s">
        <v>336</v>
      </c>
      <c r="C205" s="355" t="s">
        <v>173</v>
      </c>
      <c r="D205" s="360">
        <v>210</v>
      </c>
      <c r="E205" s="357"/>
      <c r="F205" s="353"/>
    </row>
    <row r="206" spans="2:6" ht="14.4">
      <c r="B206" s="355" t="s">
        <v>388</v>
      </c>
      <c r="C206" s="355" t="s">
        <v>346</v>
      </c>
      <c r="D206" s="360">
        <v>145</v>
      </c>
      <c r="E206" s="357"/>
      <c r="F206" s="353"/>
    </row>
    <row r="207" spans="2:6" ht="14.4">
      <c r="B207" s="355" t="s">
        <v>704</v>
      </c>
      <c r="C207" s="355" t="s">
        <v>168</v>
      </c>
      <c r="D207" s="360">
        <v>1710</v>
      </c>
      <c r="E207" s="357"/>
      <c r="F207" s="353"/>
    </row>
    <row r="208" spans="2:6" ht="14.4">
      <c r="B208" s="355" t="s">
        <v>415</v>
      </c>
      <c r="C208" s="355" t="s">
        <v>168</v>
      </c>
      <c r="D208" s="356">
        <v>400</v>
      </c>
      <c r="E208" s="357"/>
      <c r="F208" s="353"/>
    </row>
    <row r="209" spans="2:6" ht="14.4">
      <c r="B209" s="353" t="s">
        <v>705</v>
      </c>
      <c r="C209" s="375" t="s">
        <v>168</v>
      </c>
      <c r="D209" s="376">
        <v>260</v>
      </c>
      <c r="E209" s="357"/>
      <c r="F209" s="353"/>
    </row>
    <row r="210" spans="2:6" ht="14.4">
      <c r="B210" s="353" t="s">
        <v>706</v>
      </c>
      <c r="C210" s="375" t="s">
        <v>168</v>
      </c>
      <c r="D210" s="376">
        <v>230</v>
      </c>
      <c r="E210" s="357"/>
      <c r="F210" s="353"/>
    </row>
    <row r="211" spans="2:6" ht="14.4">
      <c r="B211" s="353" t="s">
        <v>707</v>
      </c>
      <c r="C211" s="375" t="s">
        <v>168</v>
      </c>
      <c r="D211" s="376">
        <v>1960</v>
      </c>
      <c r="E211" s="357"/>
      <c r="F211" s="353"/>
    </row>
    <row r="212" spans="2:6" ht="14.4">
      <c r="B212" s="353" t="s">
        <v>708</v>
      </c>
      <c r="C212" s="375" t="s">
        <v>168</v>
      </c>
      <c r="D212" s="376">
        <v>220</v>
      </c>
      <c r="E212" s="357"/>
      <c r="F212" s="353"/>
    </row>
    <row r="213" spans="2:6" ht="14.4">
      <c r="B213" s="355" t="s">
        <v>403</v>
      </c>
      <c r="C213" s="355" t="s">
        <v>188</v>
      </c>
      <c r="D213" s="360">
        <v>300</v>
      </c>
      <c r="E213" s="357"/>
      <c r="F213" s="353"/>
    </row>
    <row r="214" spans="2:6" ht="14.4">
      <c r="B214" s="353" t="s">
        <v>709</v>
      </c>
      <c r="C214" s="375" t="s">
        <v>168</v>
      </c>
      <c r="D214" s="376">
        <v>864</v>
      </c>
      <c r="E214" s="357"/>
      <c r="F214" s="353"/>
    </row>
    <row r="215" spans="2:6" ht="14.4">
      <c r="B215" s="353" t="s">
        <v>710</v>
      </c>
      <c r="C215" s="375" t="s">
        <v>168</v>
      </c>
      <c r="D215" s="376">
        <v>2016</v>
      </c>
      <c r="E215" s="357"/>
      <c r="F215" s="353"/>
    </row>
    <row r="216" spans="2:6" ht="14.4">
      <c r="B216" s="353" t="s">
        <v>711</v>
      </c>
      <c r="C216" s="375" t="s">
        <v>173</v>
      </c>
      <c r="D216" s="376">
        <v>410</v>
      </c>
      <c r="E216" s="357"/>
      <c r="F216" s="353"/>
    </row>
    <row r="217" spans="2:6" ht="14.4">
      <c r="B217" s="353" t="s">
        <v>712</v>
      </c>
      <c r="C217" s="375" t="s">
        <v>168</v>
      </c>
      <c r="D217" s="376">
        <v>210</v>
      </c>
      <c r="E217" s="357"/>
      <c r="F217" s="353"/>
    </row>
    <row r="218" spans="2:6" ht="14.4">
      <c r="B218" s="353" t="s">
        <v>713</v>
      </c>
      <c r="C218" s="375" t="s">
        <v>168</v>
      </c>
      <c r="D218" s="376">
        <v>198</v>
      </c>
      <c r="E218" s="357"/>
      <c r="F218" s="353"/>
    </row>
    <row r="219" spans="2:6" ht="14.4">
      <c r="B219" s="353" t="s">
        <v>714</v>
      </c>
      <c r="C219" s="375" t="s">
        <v>168</v>
      </c>
      <c r="D219" s="376">
        <v>1200</v>
      </c>
      <c r="E219" s="357"/>
      <c r="F219" s="353"/>
    </row>
    <row r="220" spans="2:6" ht="14.4">
      <c r="B220" s="353" t="s">
        <v>715</v>
      </c>
      <c r="C220" s="375" t="s">
        <v>168</v>
      </c>
      <c r="D220" s="376">
        <v>530</v>
      </c>
      <c r="E220" s="357"/>
      <c r="F220" s="353"/>
    </row>
    <row r="221" spans="2:6" ht="14.4">
      <c r="B221" s="353" t="s">
        <v>716</v>
      </c>
      <c r="C221" s="375" t="s">
        <v>64</v>
      </c>
      <c r="D221" s="376">
        <v>55</v>
      </c>
      <c r="E221" s="357"/>
      <c r="F221" s="353"/>
    </row>
    <row r="222" spans="2:6" ht="14.4">
      <c r="B222" s="353" t="s">
        <v>717</v>
      </c>
      <c r="C222" s="375" t="s">
        <v>718</v>
      </c>
      <c r="D222" s="376">
        <v>95</v>
      </c>
      <c r="E222" s="357"/>
      <c r="F222" s="353"/>
    </row>
    <row r="223" spans="2:6" ht="14.4">
      <c r="B223" s="355" t="s">
        <v>395</v>
      </c>
      <c r="C223" s="355" t="s">
        <v>64</v>
      </c>
      <c r="D223" s="360">
        <v>800</v>
      </c>
      <c r="E223" s="357"/>
      <c r="F223" s="353"/>
    </row>
    <row r="224" spans="2:6" ht="14.4">
      <c r="B224" s="355" t="s">
        <v>402</v>
      </c>
      <c r="C224" s="355" t="s">
        <v>176</v>
      </c>
      <c r="D224" s="360">
        <v>1240</v>
      </c>
      <c r="E224" s="357"/>
      <c r="F224" s="353"/>
    </row>
    <row r="225" spans="2:6" ht="14.4">
      <c r="B225" s="355" t="s">
        <v>216</v>
      </c>
      <c r="C225" s="355" t="s">
        <v>188</v>
      </c>
      <c r="D225" s="360">
        <v>3225</v>
      </c>
      <c r="E225" s="357"/>
      <c r="F225" s="353"/>
    </row>
    <row r="226" spans="2:6" ht="14.4">
      <c r="B226" s="355" t="s">
        <v>405</v>
      </c>
      <c r="C226" s="355" t="s">
        <v>188</v>
      </c>
      <c r="D226" s="360">
        <v>420</v>
      </c>
      <c r="E226" s="357"/>
      <c r="F226" s="353"/>
    </row>
    <row r="227" spans="2:6" ht="14.4">
      <c r="B227" s="355" t="s">
        <v>204</v>
      </c>
      <c r="C227" s="355" t="s">
        <v>188</v>
      </c>
      <c r="D227" s="360">
        <v>2265</v>
      </c>
      <c r="E227" s="357"/>
      <c r="F227" s="353"/>
    </row>
    <row r="228" spans="2:6" ht="14.4">
      <c r="B228" s="355" t="s">
        <v>386</v>
      </c>
      <c r="C228" s="355" t="s">
        <v>64</v>
      </c>
      <c r="D228" s="360">
        <v>91</v>
      </c>
      <c r="E228" s="357"/>
      <c r="F228" s="353"/>
    </row>
    <row r="229" spans="2:6" ht="14.4">
      <c r="B229" s="355" t="s">
        <v>730</v>
      </c>
      <c r="C229" s="355" t="s">
        <v>731</v>
      </c>
      <c r="D229" s="360">
        <v>60</v>
      </c>
      <c r="E229" s="357"/>
      <c r="F229" s="353"/>
    </row>
    <row r="230" spans="2:6" ht="14.4">
      <c r="B230" s="355" t="s">
        <v>408</v>
      </c>
      <c r="C230" s="355" t="s">
        <v>406</v>
      </c>
      <c r="D230" s="360">
        <v>180</v>
      </c>
      <c r="E230" s="357"/>
      <c r="F230" s="353"/>
    </row>
    <row r="231" spans="2:6" s="369" customFormat="1" ht="14.4">
      <c r="B231" s="490" t="s">
        <v>747</v>
      </c>
      <c r="C231" s="194" t="s">
        <v>64</v>
      </c>
      <c r="D231" s="491">
        <v>65</v>
      </c>
      <c r="E231" s="492"/>
      <c r="F231" s="493"/>
    </row>
    <row r="232" spans="2:6" ht="14.4">
      <c r="B232" s="377" t="s">
        <v>719</v>
      </c>
      <c r="D232" s="345"/>
      <c r="E232" s="357"/>
      <c r="F232" s="353"/>
    </row>
    <row r="233" spans="2:6" ht="14.4">
      <c r="B233" s="355" t="s">
        <v>720</v>
      </c>
      <c r="C233" s="355" t="s">
        <v>342</v>
      </c>
      <c r="D233" s="360">
        <v>750</v>
      </c>
      <c r="E233" s="357"/>
      <c r="F233" s="353"/>
    </row>
    <row r="234" spans="2:6" ht="14.4">
      <c r="B234" s="355" t="s">
        <v>743</v>
      </c>
      <c r="C234" s="355"/>
      <c r="D234" s="356"/>
      <c r="E234" s="357"/>
      <c r="F234" s="353"/>
    </row>
    <row r="235" spans="2:6" ht="14.4">
      <c r="B235" s="355" t="s">
        <v>744</v>
      </c>
      <c r="C235" s="355"/>
      <c r="D235" s="360"/>
      <c r="E235" s="357"/>
      <c r="F235" s="353"/>
    </row>
    <row r="236" spans="2:6" ht="14.4">
      <c r="B236" s="355" t="s">
        <v>742</v>
      </c>
      <c r="C236" s="355" t="s">
        <v>176</v>
      </c>
      <c r="D236" s="360">
        <v>2315</v>
      </c>
      <c r="E236" s="357"/>
      <c r="F236" s="353"/>
    </row>
    <row r="237" spans="2:6" ht="14.4">
      <c r="B237" s="355" t="s">
        <v>370</v>
      </c>
      <c r="C237" s="355" t="s">
        <v>168</v>
      </c>
      <c r="D237" s="360">
        <v>560</v>
      </c>
      <c r="E237" s="357"/>
      <c r="F237" s="353"/>
    </row>
    <row r="238" spans="2:6" ht="14.4">
      <c r="B238" s="355" t="s">
        <v>373</v>
      </c>
      <c r="C238" s="355" t="s">
        <v>176</v>
      </c>
      <c r="D238" s="360">
        <v>2615</v>
      </c>
      <c r="E238" s="357"/>
      <c r="F238" s="353"/>
    </row>
    <row r="239" spans="2:6" ht="14.4">
      <c r="B239" s="355" t="s">
        <v>377</v>
      </c>
      <c r="C239" s="355" t="s">
        <v>176</v>
      </c>
      <c r="D239" s="360">
        <v>1700</v>
      </c>
      <c r="E239" s="357"/>
      <c r="F239" s="353"/>
    </row>
    <row r="240" spans="2:6" ht="14.4">
      <c r="B240" s="355" t="s">
        <v>378</v>
      </c>
      <c r="C240" s="355" t="s">
        <v>176</v>
      </c>
      <c r="D240" s="360">
        <v>2981</v>
      </c>
      <c r="E240" s="357"/>
      <c r="F240" s="353"/>
    </row>
    <row r="241" spans="2:6" ht="14.4">
      <c r="B241" s="355" t="s">
        <v>378</v>
      </c>
      <c r="C241" s="355" t="s">
        <v>168</v>
      </c>
      <c r="D241" s="360">
        <v>720</v>
      </c>
      <c r="E241" s="353"/>
      <c r="F241" s="353"/>
    </row>
    <row r="242" spans="2:6" ht="14.4">
      <c r="B242" s="355" t="s">
        <v>382</v>
      </c>
      <c r="C242" s="355" t="s">
        <v>176</v>
      </c>
      <c r="D242" s="360">
        <v>1646</v>
      </c>
      <c r="E242" s="353"/>
      <c r="F242" s="353"/>
    </row>
    <row r="243" spans="2:6" ht="14.4">
      <c r="B243" s="355" t="s">
        <v>384</v>
      </c>
      <c r="C243" s="355" t="s">
        <v>213</v>
      </c>
      <c r="D243" s="360">
        <v>4900</v>
      </c>
      <c r="E243" s="353"/>
      <c r="F243" s="353"/>
    </row>
    <row r="244" spans="2:6" ht="14.4">
      <c r="B244" s="355" t="s">
        <v>385</v>
      </c>
      <c r="C244" s="355" t="s">
        <v>176</v>
      </c>
      <c r="D244" s="360">
        <v>755</v>
      </c>
      <c r="E244" s="353"/>
      <c r="F244" s="353"/>
    </row>
    <row r="245" spans="2:6" ht="14.4">
      <c r="B245" s="353" t="s">
        <v>721</v>
      </c>
      <c r="C245" s="375" t="s">
        <v>176</v>
      </c>
      <c r="D245" s="375">
        <v>719</v>
      </c>
      <c r="E245" s="353"/>
      <c r="F245" s="353"/>
    </row>
    <row r="246" spans="2:6" s="369" customFormat="1" ht="14.4">
      <c r="B246" s="371" t="s">
        <v>722</v>
      </c>
      <c r="C246" s="376" t="s">
        <v>137</v>
      </c>
      <c r="D246" s="376">
        <v>172</v>
      </c>
      <c r="E246" s="371"/>
      <c r="F246" s="371"/>
    </row>
    <row r="247" spans="2:6" ht="14.4">
      <c r="B247" s="353" t="s">
        <v>723</v>
      </c>
      <c r="C247" s="375" t="s">
        <v>176</v>
      </c>
      <c r="D247" s="375">
        <v>600</v>
      </c>
      <c r="E247" s="353"/>
      <c r="F247" s="353"/>
    </row>
    <row r="248" spans="2:6" ht="15" customHeight="1">
      <c r="B248" s="346" t="s">
        <v>729</v>
      </c>
      <c r="C248" s="344" t="s">
        <v>168</v>
      </c>
      <c r="D248" s="344">
        <v>230</v>
      </c>
    </row>
    <row r="249" spans="2:6" ht="15" customHeight="1">
      <c r="B249" s="346" t="s">
        <v>741</v>
      </c>
      <c r="C249" s="344" t="s">
        <v>168</v>
      </c>
      <c r="D249" s="344">
        <v>270</v>
      </c>
    </row>
    <row r="250" spans="2:6" ht="14.4">
      <c r="B250" s="378" t="s">
        <v>724</v>
      </c>
    </row>
    <row r="251" spans="2:6" ht="14.4">
      <c r="B251" s="355" t="s">
        <v>400</v>
      </c>
      <c r="C251" s="355" t="s">
        <v>176</v>
      </c>
      <c r="D251" s="360">
        <v>1385</v>
      </c>
      <c r="E251" s="353"/>
      <c r="F251" s="353"/>
    </row>
    <row r="252" spans="2:6" ht="14.4">
      <c r="B252" s="355" t="s">
        <v>400</v>
      </c>
      <c r="C252" s="355" t="s">
        <v>168</v>
      </c>
      <c r="D252" s="360">
        <v>315</v>
      </c>
      <c r="E252" s="353"/>
      <c r="F252" s="353"/>
    </row>
    <row r="253" spans="2:6" ht="14.4">
      <c r="B253" s="355" t="s">
        <v>401</v>
      </c>
      <c r="C253" s="355" t="s">
        <v>365</v>
      </c>
      <c r="D253" s="356">
        <v>1615.15</v>
      </c>
      <c r="E253" s="353"/>
      <c r="F253" s="353"/>
    </row>
    <row r="254" spans="2:6" ht="14.4">
      <c r="B254" s="353" t="s">
        <v>725</v>
      </c>
      <c r="C254" s="375" t="s">
        <v>168</v>
      </c>
      <c r="D254" s="379">
        <v>470</v>
      </c>
      <c r="E254" s="353"/>
      <c r="F254" s="353"/>
    </row>
    <row r="255" spans="2:6" ht="14.4">
      <c r="B255" s="355"/>
      <c r="C255" s="355"/>
      <c r="D255" s="356"/>
      <c r="E255" s="357"/>
      <c r="F255" s="353"/>
    </row>
    <row r="256" spans="2:6" ht="14.4">
      <c r="B256" s="354" t="s">
        <v>399</v>
      </c>
      <c r="C256" s="355"/>
      <c r="D256" s="360"/>
      <c r="E256" s="380"/>
      <c r="F256" s="353"/>
    </row>
    <row r="257" spans="2:6" ht="14.4">
      <c r="B257" s="355" t="s">
        <v>241</v>
      </c>
      <c r="C257" s="355" t="s">
        <v>242</v>
      </c>
      <c r="D257" s="360">
        <v>132</v>
      </c>
      <c r="E257" s="381">
        <f>D257/100</f>
        <v>1.32</v>
      </c>
      <c r="F257" s="353"/>
    </row>
    <row r="258" spans="2:6" ht="14.4">
      <c r="B258" s="355" t="s">
        <v>241</v>
      </c>
      <c r="C258" s="355" t="s">
        <v>244</v>
      </c>
      <c r="D258" s="360">
        <v>153</v>
      </c>
      <c r="E258" s="381">
        <f t="shared" ref="E258:E278" si="0">D258/100</f>
        <v>1.53</v>
      </c>
      <c r="F258" s="353"/>
    </row>
    <row r="259" spans="2:6" ht="14.4">
      <c r="B259" s="355" t="s">
        <v>241</v>
      </c>
      <c r="C259" s="355" t="s">
        <v>118</v>
      </c>
      <c r="D259" s="360">
        <v>171</v>
      </c>
      <c r="E259" s="381">
        <f t="shared" si="0"/>
        <v>1.71</v>
      </c>
      <c r="F259" s="353"/>
    </row>
    <row r="260" spans="2:6" ht="14.4">
      <c r="B260" s="355" t="s">
        <v>241</v>
      </c>
      <c r="C260" s="355" t="s">
        <v>247</v>
      </c>
      <c r="D260" s="360">
        <v>186</v>
      </c>
      <c r="E260" s="381">
        <f t="shared" si="0"/>
        <v>1.86</v>
      </c>
      <c r="F260" s="353"/>
    </row>
    <row r="261" spans="2:6" ht="14.4">
      <c r="B261" s="355" t="s">
        <v>241</v>
      </c>
      <c r="C261" s="355" t="s">
        <v>116</v>
      </c>
      <c r="D261" s="360">
        <v>262</v>
      </c>
      <c r="E261" s="381">
        <f t="shared" si="0"/>
        <v>2.62</v>
      </c>
      <c r="F261" s="353"/>
    </row>
    <row r="262" spans="2:6" ht="14.4">
      <c r="B262" s="355" t="s">
        <v>250</v>
      </c>
      <c r="C262" s="355" t="s">
        <v>116</v>
      </c>
      <c r="D262" s="360">
        <v>283</v>
      </c>
      <c r="E262" s="381">
        <f t="shared" si="0"/>
        <v>2.83</v>
      </c>
      <c r="F262" s="353"/>
    </row>
    <row r="263" spans="2:6" ht="14.4">
      <c r="B263" s="355" t="s">
        <v>253</v>
      </c>
      <c r="C263" s="355" t="s">
        <v>254</v>
      </c>
      <c r="D263" s="360">
        <v>434</v>
      </c>
      <c r="E263" s="381">
        <f t="shared" si="0"/>
        <v>4.34</v>
      </c>
      <c r="F263" s="353"/>
    </row>
    <row r="264" spans="2:6" ht="14.4">
      <c r="B264" s="355" t="s">
        <v>256</v>
      </c>
      <c r="C264" s="355" t="s">
        <v>116</v>
      </c>
      <c r="D264" s="360">
        <v>495</v>
      </c>
      <c r="E264" s="381">
        <f t="shared" si="0"/>
        <v>4.95</v>
      </c>
      <c r="F264" s="353"/>
    </row>
    <row r="265" spans="2:6" ht="14.4">
      <c r="B265" s="355" t="s">
        <v>258</v>
      </c>
      <c r="C265" s="355" t="s">
        <v>116</v>
      </c>
      <c r="D265" s="360">
        <v>271</v>
      </c>
      <c r="E265" s="381">
        <f t="shared" si="0"/>
        <v>2.71</v>
      </c>
      <c r="F265" s="353"/>
    </row>
    <row r="266" spans="2:6" ht="14.4">
      <c r="B266" s="355" t="s">
        <v>261</v>
      </c>
      <c r="C266" s="355" t="s">
        <v>247</v>
      </c>
      <c r="D266" s="360">
        <v>525</v>
      </c>
      <c r="E266" s="381">
        <f t="shared" si="0"/>
        <v>5.25</v>
      </c>
      <c r="F266" s="353"/>
    </row>
    <row r="267" spans="2:6" ht="14.4">
      <c r="B267" s="355" t="s">
        <v>261</v>
      </c>
      <c r="C267" s="355" t="s">
        <v>116</v>
      </c>
      <c r="D267" s="360">
        <v>562</v>
      </c>
      <c r="E267" s="381">
        <f t="shared" si="0"/>
        <v>5.62</v>
      </c>
      <c r="F267" s="353"/>
    </row>
    <row r="268" spans="2:6" ht="14.4">
      <c r="B268" s="355" t="s">
        <v>264</v>
      </c>
      <c r="C268" s="355" t="s">
        <v>265</v>
      </c>
      <c r="D268" s="360">
        <v>152.30000000000001</v>
      </c>
      <c r="E268" s="381">
        <f t="shared" si="0"/>
        <v>1.5230000000000001</v>
      </c>
      <c r="F268" s="353"/>
    </row>
    <row r="269" spans="2:6" ht="14.4">
      <c r="B269" s="355" t="s">
        <v>404</v>
      </c>
      <c r="C269" s="355" t="s">
        <v>265</v>
      </c>
      <c r="D269" s="360">
        <v>152.30000000000001</v>
      </c>
      <c r="E269" s="381">
        <f t="shared" si="0"/>
        <v>1.5230000000000001</v>
      </c>
      <c r="F269" s="353"/>
    </row>
    <row r="270" spans="2:6" ht="14.4">
      <c r="B270" s="355" t="s">
        <v>267</v>
      </c>
      <c r="C270" s="355" t="s">
        <v>116</v>
      </c>
      <c r="D270" s="360">
        <v>300</v>
      </c>
      <c r="E270" s="381">
        <f t="shared" si="0"/>
        <v>3</v>
      </c>
      <c r="F270" s="353"/>
    </row>
    <row r="271" spans="2:6" ht="14.4">
      <c r="B271" s="355" t="s">
        <v>269</v>
      </c>
      <c r="C271" s="355" t="s">
        <v>118</v>
      </c>
      <c r="D271" s="360">
        <v>151</v>
      </c>
      <c r="E271" s="381">
        <f t="shared" si="0"/>
        <v>1.51</v>
      </c>
      <c r="F271" s="353"/>
    </row>
    <row r="272" spans="2:6" ht="14.4">
      <c r="B272" s="355" t="s">
        <v>269</v>
      </c>
      <c r="C272" s="355" t="s">
        <v>265</v>
      </c>
      <c r="D272" s="360">
        <v>152.30000000000001</v>
      </c>
      <c r="E272" s="381">
        <f t="shared" si="0"/>
        <v>1.5230000000000001</v>
      </c>
      <c r="F272" s="353"/>
    </row>
    <row r="273" spans="2:6" ht="14.4">
      <c r="B273" s="355" t="s">
        <v>273</v>
      </c>
      <c r="C273" s="355" t="s">
        <v>116</v>
      </c>
      <c r="D273" s="360">
        <v>280</v>
      </c>
      <c r="E273" s="381">
        <f t="shared" si="0"/>
        <v>2.8</v>
      </c>
      <c r="F273" s="353"/>
    </row>
    <row r="274" spans="2:6" ht="14.4">
      <c r="B274" s="355" t="s">
        <v>273</v>
      </c>
      <c r="C274" s="355" t="s">
        <v>118</v>
      </c>
      <c r="D274" s="360">
        <v>148.30000000000001</v>
      </c>
      <c r="E274" s="381">
        <f t="shared" si="0"/>
        <v>1.4830000000000001</v>
      </c>
      <c r="F274" s="353"/>
    </row>
    <row r="275" spans="2:6" ht="14.4">
      <c r="B275" s="355" t="s">
        <v>273</v>
      </c>
      <c r="C275" s="355" t="s">
        <v>276</v>
      </c>
      <c r="D275" s="360">
        <v>152.30000000000001</v>
      </c>
      <c r="E275" s="381">
        <f t="shared" si="0"/>
        <v>1.5230000000000001</v>
      </c>
      <c r="F275" s="353"/>
    </row>
    <row r="276" spans="2:6" ht="14.4">
      <c r="B276" s="355" t="s">
        <v>414</v>
      </c>
      <c r="C276" s="355" t="s">
        <v>118</v>
      </c>
      <c r="D276" s="360">
        <v>168</v>
      </c>
      <c r="E276" s="381">
        <f t="shared" si="0"/>
        <v>1.68</v>
      </c>
      <c r="F276" s="353"/>
    </row>
    <row r="277" spans="2:6" ht="14.4">
      <c r="B277" s="355" t="s">
        <v>414</v>
      </c>
      <c r="C277" s="355" t="s">
        <v>244</v>
      </c>
      <c r="D277" s="360">
        <v>127</v>
      </c>
      <c r="E277" s="381">
        <f t="shared" si="0"/>
        <v>1.27</v>
      </c>
      <c r="F277" s="353"/>
    </row>
    <row r="278" spans="2:6" ht="14.4">
      <c r="B278" s="355" t="s">
        <v>416</v>
      </c>
      <c r="C278" s="355" t="s">
        <v>254</v>
      </c>
      <c r="D278" s="360">
        <v>90</v>
      </c>
      <c r="E278" s="381">
        <f t="shared" si="0"/>
        <v>0.9</v>
      </c>
      <c r="F278" s="353"/>
    </row>
    <row r="279" spans="2:6" ht="14.4">
      <c r="B279" s="355" t="s">
        <v>286</v>
      </c>
      <c r="C279" s="355" t="s">
        <v>254</v>
      </c>
      <c r="D279" s="360">
        <v>100</v>
      </c>
      <c r="E279" s="381"/>
      <c r="F279" s="353"/>
    </row>
    <row r="280" spans="2:6" ht="14.4">
      <c r="B280" s="355" t="s">
        <v>732</v>
      </c>
      <c r="C280" s="355">
        <v>1</v>
      </c>
      <c r="D280" s="360">
        <v>5</v>
      </c>
      <c r="E280" s="381"/>
      <c r="F280" s="353"/>
    </row>
    <row r="281" spans="2:6" ht="14.4">
      <c r="B281" s="355" t="s">
        <v>422</v>
      </c>
      <c r="C281" s="353" t="s">
        <v>423</v>
      </c>
      <c r="D281" s="360">
        <v>600</v>
      </c>
      <c r="E281" s="381"/>
      <c r="F281" s="353"/>
    </row>
    <row r="282" spans="2:6" ht="14.4">
      <c r="B282" s="355"/>
      <c r="C282" s="353"/>
      <c r="D282" s="360"/>
      <c r="E282" s="357"/>
      <c r="F282" s="353"/>
    </row>
    <row r="283" spans="2:6" ht="14.4">
      <c r="B283" s="354" t="s">
        <v>425</v>
      </c>
      <c r="C283" s="382"/>
      <c r="D283" s="356"/>
      <c r="E283" s="357"/>
      <c r="F283" s="353"/>
    </row>
    <row r="284" spans="2:6" ht="14.4">
      <c r="B284" s="355" t="s">
        <v>298</v>
      </c>
      <c r="C284" s="355" t="s">
        <v>299</v>
      </c>
      <c r="D284" s="356">
        <v>380</v>
      </c>
      <c r="E284" s="383">
        <f t="shared" ref="E284:E304" si="1">D284/1000</f>
        <v>0.38</v>
      </c>
      <c r="F284" s="353"/>
    </row>
    <row r="285" spans="2:6" ht="14.4">
      <c r="B285" s="355" t="s">
        <v>300</v>
      </c>
      <c r="C285" s="382" t="s">
        <v>299</v>
      </c>
      <c r="D285" s="360">
        <v>740</v>
      </c>
      <c r="E285" s="383">
        <f t="shared" si="1"/>
        <v>0.74</v>
      </c>
      <c r="F285" s="353"/>
    </row>
    <row r="286" spans="2:6" ht="14.4">
      <c r="B286" s="355" t="s">
        <v>302</v>
      </c>
      <c r="C286" s="382" t="s">
        <v>299</v>
      </c>
      <c r="D286" s="360">
        <v>552</v>
      </c>
      <c r="E286" s="383">
        <f t="shared" si="1"/>
        <v>0.55200000000000005</v>
      </c>
      <c r="F286" s="353"/>
    </row>
    <row r="287" spans="2:6" ht="14.4">
      <c r="B287" s="355" t="s">
        <v>440</v>
      </c>
      <c r="C287" s="382" t="s">
        <v>299</v>
      </c>
      <c r="D287" s="356">
        <v>552</v>
      </c>
      <c r="E287" s="383">
        <f t="shared" si="1"/>
        <v>0.55200000000000005</v>
      </c>
      <c r="F287" s="353"/>
    </row>
    <row r="288" spans="2:6" ht="14.4">
      <c r="B288" s="355" t="s">
        <v>441</v>
      </c>
      <c r="C288" s="382" t="s">
        <v>299</v>
      </c>
      <c r="D288" s="356">
        <v>552</v>
      </c>
      <c r="E288" s="357">
        <f t="shared" si="1"/>
        <v>0.55200000000000005</v>
      </c>
      <c r="F288" s="353"/>
    </row>
    <row r="289" spans="2:6" ht="14.4">
      <c r="B289" s="355" t="s">
        <v>306</v>
      </c>
      <c r="C289" s="382" t="s">
        <v>299</v>
      </c>
      <c r="D289" s="356">
        <v>1780</v>
      </c>
      <c r="E289" s="357">
        <f t="shared" si="1"/>
        <v>1.78</v>
      </c>
      <c r="F289" s="353"/>
    </row>
    <row r="290" spans="2:6" ht="14.4">
      <c r="B290" s="355" t="s">
        <v>443</v>
      </c>
      <c r="C290" s="382" t="s">
        <v>299</v>
      </c>
      <c r="D290" s="360">
        <v>880</v>
      </c>
      <c r="E290" s="357">
        <f t="shared" si="1"/>
        <v>0.88</v>
      </c>
      <c r="F290" s="353"/>
    </row>
    <row r="291" spans="2:6" ht="14.4">
      <c r="B291" s="355" t="s">
        <v>445</v>
      </c>
      <c r="C291" s="382" t="s">
        <v>299</v>
      </c>
      <c r="D291" s="360">
        <v>826</v>
      </c>
      <c r="E291" s="357">
        <f t="shared" si="1"/>
        <v>0.82599999999999996</v>
      </c>
      <c r="F291" s="353"/>
    </row>
    <row r="292" spans="2:6" ht="14.4">
      <c r="B292" s="355" t="s">
        <v>309</v>
      </c>
      <c r="C292" s="382" t="s">
        <v>299</v>
      </c>
      <c r="D292" s="356">
        <v>506</v>
      </c>
      <c r="E292" s="357">
        <f t="shared" si="1"/>
        <v>0.50600000000000001</v>
      </c>
      <c r="F292" s="353"/>
    </row>
    <row r="293" spans="2:6" ht="14.4">
      <c r="B293" s="355" t="s">
        <v>125</v>
      </c>
      <c r="C293" s="382" t="s">
        <v>311</v>
      </c>
      <c r="D293" s="356">
        <v>345</v>
      </c>
      <c r="E293" s="357">
        <f t="shared" si="1"/>
        <v>0.34499999999999997</v>
      </c>
      <c r="F293" s="353"/>
    </row>
    <row r="294" spans="2:6" ht="14.4">
      <c r="B294" s="355" t="s">
        <v>313</v>
      </c>
      <c r="C294" s="382" t="s">
        <v>299</v>
      </c>
      <c r="D294" s="356">
        <v>345</v>
      </c>
      <c r="E294" s="384">
        <f t="shared" si="1"/>
        <v>0.34499999999999997</v>
      </c>
      <c r="F294" s="353"/>
    </row>
    <row r="295" spans="2:6" ht="14.4">
      <c r="B295" s="355" t="s">
        <v>316</v>
      </c>
      <c r="C295" s="382" t="s">
        <v>299</v>
      </c>
      <c r="D295" s="356">
        <v>506</v>
      </c>
      <c r="E295" s="384">
        <f t="shared" si="1"/>
        <v>0.50600000000000001</v>
      </c>
      <c r="F295" s="353"/>
    </row>
    <row r="296" spans="2:6" ht="14.4">
      <c r="B296" s="355" t="s">
        <v>318</v>
      </c>
      <c r="C296" s="382" t="s">
        <v>299</v>
      </c>
      <c r="D296" s="356">
        <v>506</v>
      </c>
      <c r="E296" s="384">
        <f t="shared" si="1"/>
        <v>0.50600000000000001</v>
      </c>
      <c r="F296" s="353"/>
    </row>
    <row r="297" spans="2:6" ht="14.4">
      <c r="B297" s="355" t="s">
        <v>319</v>
      </c>
      <c r="C297" s="382" t="s">
        <v>299</v>
      </c>
      <c r="D297" s="356">
        <v>380</v>
      </c>
      <c r="E297" s="357">
        <f t="shared" si="1"/>
        <v>0.38</v>
      </c>
      <c r="F297" s="353"/>
    </row>
    <row r="298" spans="2:6" ht="14.4">
      <c r="B298" s="355" t="s">
        <v>322</v>
      </c>
      <c r="C298" s="382" t="s">
        <v>299</v>
      </c>
      <c r="D298" s="356">
        <v>450</v>
      </c>
      <c r="E298" s="357">
        <f t="shared" si="1"/>
        <v>0.45</v>
      </c>
      <c r="F298" s="353"/>
    </row>
    <row r="299" spans="2:6" ht="14.4">
      <c r="B299" s="355" t="s">
        <v>326</v>
      </c>
      <c r="C299" s="382" t="s">
        <v>299</v>
      </c>
      <c r="D299" s="356">
        <v>2875</v>
      </c>
      <c r="E299" s="384">
        <f t="shared" si="1"/>
        <v>2.875</v>
      </c>
      <c r="F299" s="353"/>
    </row>
    <row r="300" spans="2:6" ht="14.4">
      <c r="B300" s="355" t="s">
        <v>328</v>
      </c>
      <c r="C300" s="382" t="s">
        <v>299</v>
      </c>
      <c r="D300" s="356">
        <v>2875</v>
      </c>
      <c r="E300" s="384">
        <f t="shared" si="1"/>
        <v>2.875</v>
      </c>
      <c r="F300" s="353"/>
    </row>
    <row r="301" spans="2:6" ht="14.4">
      <c r="B301" s="355" t="s">
        <v>330</v>
      </c>
      <c r="C301" s="382" t="s">
        <v>299</v>
      </c>
      <c r="D301" s="356">
        <v>886.84</v>
      </c>
      <c r="E301" s="384">
        <f t="shared" si="1"/>
        <v>0.88684000000000007</v>
      </c>
      <c r="F301" s="353"/>
    </row>
    <row r="302" spans="2:6" ht="14.4">
      <c r="B302" s="355" t="s">
        <v>135</v>
      </c>
      <c r="C302" s="382" t="s">
        <v>299</v>
      </c>
      <c r="D302" s="356">
        <v>700</v>
      </c>
      <c r="E302" s="384">
        <f t="shared" si="1"/>
        <v>0.7</v>
      </c>
      <c r="F302" s="353"/>
    </row>
    <row r="303" spans="2:6" ht="14.4">
      <c r="B303" s="355" t="s">
        <v>457</v>
      </c>
      <c r="C303" s="382" t="s">
        <v>299</v>
      </c>
      <c r="D303" s="360">
        <v>921</v>
      </c>
      <c r="E303" s="384">
        <f t="shared" si="1"/>
        <v>0.92100000000000004</v>
      </c>
      <c r="F303" s="353"/>
    </row>
    <row r="304" spans="2:6" ht="14.4">
      <c r="B304" s="355" t="s">
        <v>426</v>
      </c>
      <c r="C304" s="382" t="s">
        <v>299</v>
      </c>
      <c r="D304" s="356">
        <v>287</v>
      </c>
      <c r="E304" s="384">
        <f t="shared" si="1"/>
        <v>0.28699999999999998</v>
      </c>
      <c r="F304" s="353"/>
    </row>
    <row r="305" spans="2:6" ht="14.4">
      <c r="B305" s="355" t="s">
        <v>726</v>
      </c>
      <c r="C305" s="382" t="s">
        <v>299</v>
      </c>
      <c r="D305" s="356"/>
      <c r="E305" s="384"/>
      <c r="F305" s="353"/>
    </row>
    <row r="306" spans="2:6" ht="14.4">
      <c r="B306" s="355" t="s">
        <v>335</v>
      </c>
      <c r="C306" s="355" t="s">
        <v>299</v>
      </c>
      <c r="D306" s="356">
        <v>380</v>
      </c>
      <c r="E306" s="357">
        <f t="shared" ref="E306:E314" si="2">D306/1000</f>
        <v>0.38</v>
      </c>
      <c r="F306" s="353"/>
    </row>
    <row r="307" spans="2:6" ht="14.4">
      <c r="B307" s="355" t="s">
        <v>727</v>
      </c>
      <c r="C307" s="355" t="s">
        <v>299</v>
      </c>
      <c r="D307" s="356">
        <v>870</v>
      </c>
      <c r="E307" s="357">
        <f t="shared" si="2"/>
        <v>0.87</v>
      </c>
      <c r="F307" s="353"/>
    </row>
    <row r="308" spans="2:6" ht="14.4">
      <c r="B308" s="355" t="s">
        <v>337</v>
      </c>
      <c r="C308" s="382" t="s">
        <v>299</v>
      </c>
      <c r="D308" s="356">
        <v>954.5</v>
      </c>
      <c r="E308" s="384">
        <f t="shared" si="2"/>
        <v>0.95450000000000002</v>
      </c>
      <c r="F308" s="353"/>
    </row>
    <row r="309" spans="2:6" ht="14.4">
      <c r="B309" s="355" t="s">
        <v>728</v>
      </c>
      <c r="C309" s="382" t="s">
        <v>299</v>
      </c>
      <c r="D309" s="356">
        <v>1250</v>
      </c>
      <c r="E309" s="384">
        <f t="shared" si="2"/>
        <v>1.25</v>
      </c>
      <c r="F309" s="353"/>
    </row>
    <row r="310" spans="2:6" ht="14.4">
      <c r="B310" s="355" t="s">
        <v>340</v>
      </c>
      <c r="C310" s="382" t="s">
        <v>341</v>
      </c>
      <c r="D310" s="356">
        <v>700</v>
      </c>
      <c r="E310" s="384">
        <f t="shared" si="2"/>
        <v>0.7</v>
      </c>
      <c r="F310" s="353"/>
    </row>
    <row r="311" spans="2:6" ht="14.4">
      <c r="B311" s="355" t="s">
        <v>114</v>
      </c>
      <c r="C311" s="382" t="s">
        <v>299</v>
      </c>
      <c r="D311" s="360">
        <v>1146</v>
      </c>
      <c r="E311" s="384">
        <f t="shared" si="2"/>
        <v>1.1459999999999999</v>
      </c>
      <c r="F311" s="353"/>
    </row>
    <row r="312" spans="2:6" ht="14.4">
      <c r="B312" s="355" t="s">
        <v>98</v>
      </c>
      <c r="C312" s="382" t="s">
        <v>299</v>
      </c>
      <c r="D312" s="356">
        <v>805</v>
      </c>
      <c r="E312" s="384">
        <f t="shared" si="2"/>
        <v>0.80500000000000005</v>
      </c>
      <c r="F312" s="353"/>
    </row>
    <row r="313" spans="2:6" ht="14.4">
      <c r="B313" s="355" t="s">
        <v>343</v>
      </c>
      <c r="C313" s="355" t="s">
        <v>299</v>
      </c>
      <c r="D313" s="356">
        <v>1150</v>
      </c>
      <c r="E313" s="384">
        <f t="shared" si="2"/>
        <v>1.1499999999999999</v>
      </c>
      <c r="F313" s="353"/>
    </row>
    <row r="314" spans="2:6" ht="14.4">
      <c r="B314" s="355" t="s">
        <v>347</v>
      </c>
      <c r="C314" s="355" t="s">
        <v>348</v>
      </c>
      <c r="D314" s="356">
        <v>60</v>
      </c>
      <c r="E314" s="384">
        <f t="shared" si="2"/>
        <v>0.06</v>
      </c>
      <c r="F314" s="353"/>
    </row>
    <row r="315" spans="2:6" ht="14.4">
      <c r="B315" s="354" t="s">
        <v>430</v>
      </c>
      <c r="C315" s="353"/>
      <c r="D315" s="356">
        <v>10.35</v>
      </c>
      <c r="E315" s="357">
        <v>0.45</v>
      </c>
      <c r="F315" s="353"/>
    </row>
    <row r="316" spans="2:6" ht="14.4">
      <c r="B316" s="355" t="s">
        <v>349</v>
      </c>
      <c r="C316" s="353" t="s">
        <v>67</v>
      </c>
      <c r="D316" s="360">
        <v>100</v>
      </c>
      <c r="E316" s="357"/>
      <c r="F316" s="353"/>
    </row>
    <row r="317" spans="2:6" ht="14.4">
      <c r="B317" s="355" t="s">
        <v>458</v>
      </c>
      <c r="C317" s="353" t="s">
        <v>750</v>
      </c>
      <c r="D317" s="360">
        <v>250</v>
      </c>
      <c r="E317" s="357"/>
      <c r="F317" s="353"/>
    </row>
    <row r="318" spans="2:6" ht="14.4">
      <c r="B318" s="355" t="s">
        <v>459</v>
      </c>
      <c r="C318" s="353" t="s">
        <v>460</v>
      </c>
      <c r="D318" s="385">
        <v>150</v>
      </c>
      <c r="E318" s="357"/>
      <c r="F318" s="353"/>
    </row>
    <row r="319" spans="2:6" ht="14.4">
      <c r="B319" s="386" t="s">
        <v>431</v>
      </c>
      <c r="C319" s="353"/>
      <c r="D319" s="387"/>
      <c r="E319" s="388"/>
      <c r="F319" s="353"/>
    </row>
    <row r="320" spans="2:6" ht="14.4">
      <c r="B320" s="343" t="s">
        <v>3</v>
      </c>
      <c r="C320" s="353"/>
      <c r="D320" s="387"/>
      <c r="E320" s="388"/>
      <c r="F320" s="353"/>
    </row>
    <row r="321" spans="2:6" ht="14.4">
      <c r="B321" s="389" t="s">
        <v>351</v>
      </c>
      <c r="C321" s="389" t="s">
        <v>352</v>
      </c>
      <c r="D321" s="360">
        <v>281</v>
      </c>
      <c r="E321" s="357"/>
      <c r="F321" s="353"/>
    </row>
    <row r="322" spans="2:6" ht="14.4">
      <c r="B322" s="389" t="s">
        <v>353</v>
      </c>
      <c r="C322" s="389" t="s">
        <v>352</v>
      </c>
      <c r="D322" s="360">
        <v>490</v>
      </c>
      <c r="E322" s="357"/>
      <c r="F322" s="353"/>
    </row>
    <row r="323" spans="2:6" ht="14.4">
      <c r="B323" s="389" t="s">
        <v>354</v>
      </c>
      <c r="C323" s="389" t="s">
        <v>352</v>
      </c>
      <c r="D323" s="360">
        <v>281</v>
      </c>
      <c r="E323" s="357"/>
      <c r="F323" s="353"/>
    </row>
    <row r="324" spans="2:6" ht="14.4">
      <c r="B324" s="389" t="s">
        <v>355</v>
      </c>
      <c r="C324" s="389" t="s">
        <v>352</v>
      </c>
      <c r="D324" s="360">
        <v>185</v>
      </c>
      <c r="E324" s="357"/>
      <c r="F324" s="353"/>
    </row>
    <row r="325" spans="2:6" ht="14.4">
      <c r="B325" s="390" t="s">
        <v>357</v>
      </c>
      <c r="C325" s="390" t="s">
        <v>432</v>
      </c>
      <c r="D325" s="391">
        <v>245</v>
      </c>
      <c r="E325" s="357"/>
      <c r="F325" s="353"/>
    </row>
    <row r="326" spans="2:6" ht="14.4">
      <c r="B326" s="390" t="s">
        <v>358</v>
      </c>
      <c r="C326" s="390" t="s">
        <v>433</v>
      </c>
      <c r="D326" s="391">
        <v>355</v>
      </c>
      <c r="E326" s="357"/>
      <c r="F326" s="353"/>
    </row>
    <row r="327" spans="2:6" ht="14.4">
      <c r="B327" s="390" t="s">
        <v>360</v>
      </c>
      <c r="C327" s="390" t="s">
        <v>434</v>
      </c>
      <c r="D327" s="391">
        <v>184</v>
      </c>
      <c r="E327" s="357"/>
      <c r="F327" s="353"/>
    </row>
    <row r="328" spans="2:6" ht="14.4">
      <c r="B328" s="389" t="s">
        <v>360</v>
      </c>
      <c r="C328" s="389" t="s">
        <v>435</v>
      </c>
      <c r="D328" s="391">
        <v>184</v>
      </c>
      <c r="E328" s="357"/>
      <c r="F328" s="353"/>
    </row>
    <row r="329" spans="2:6" ht="14.4">
      <c r="B329" s="389" t="s">
        <v>360</v>
      </c>
      <c r="C329" s="389" t="s">
        <v>436</v>
      </c>
      <c r="D329" s="391">
        <v>184</v>
      </c>
      <c r="E329" s="357"/>
      <c r="F329" s="353"/>
    </row>
    <row r="330" spans="2:6" ht="14.4">
      <c r="B330" s="389" t="s">
        <v>360</v>
      </c>
      <c r="C330" s="389" t="s">
        <v>437</v>
      </c>
      <c r="D330" s="391">
        <v>184</v>
      </c>
      <c r="E330" s="357"/>
      <c r="F330" s="353"/>
    </row>
    <row r="331" spans="2:6" ht="14.4">
      <c r="B331" s="389" t="s">
        <v>360</v>
      </c>
      <c r="C331" s="389" t="s">
        <v>438</v>
      </c>
      <c r="D331" s="391">
        <v>184</v>
      </c>
      <c r="E331" s="357"/>
      <c r="F331" s="353"/>
    </row>
    <row r="332" spans="2:6" ht="14.4">
      <c r="B332" s="390" t="s">
        <v>362</v>
      </c>
      <c r="C332" s="390" t="s">
        <v>363</v>
      </c>
      <c r="D332" s="391">
        <v>70</v>
      </c>
      <c r="E332" s="357"/>
      <c r="F332" s="353"/>
    </row>
    <row r="333" spans="2:6" ht="14.4">
      <c r="B333" s="390" t="s">
        <v>366</v>
      </c>
      <c r="C333" s="390" t="s">
        <v>352</v>
      </c>
      <c r="D333" s="391">
        <v>245</v>
      </c>
      <c r="E333" s="357"/>
      <c r="F333" s="353"/>
    </row>
    <row r="334" spans="2:6" ht="14.4">
      <c r="B334" s="390" t="s">
        <v>367</v>
      </c>
      <c r="C334" s="390" t="s">
        <v>352</v>
      </c>
      <c r="D334" s="391">
        <v>245</v>
      </c>
      <c r="E334" s="357"/>
      <c r="F334" s="353"/>
    </row>
    <row r="335" spans="2:6" ht="14.4">
      <c r="B335" s="390" t="s">
        <v>368</v>
      </c>
      <c r="C335" s="390" t="s">
        <v>369</v>
      </c>
      <c r="D335" s="391">
        <v>245</v>
      </c>
      <c r="E335" s="357"/>
      <c r="F335" s="353"/>
    </row>
    <row r="336" spans="2:6" ht="14.4">
      <c r="B336" s="390" t="s">
        <v>371</v>
      </c>
      <c r="C336" s="390" t="s">
        <v>75</v>
      </c>
      <c r="D336" s="391">
        <v>70</v>
      </c>
      <c r="E336" s="357"/>
      <c r="F336" s="353"/>
    </row>
    <row r="337" spans="2:6" ht="14.4">
      <c r="B337" s="392" t="s">
        <v>439</v>
      </c>
      <c r="C337" s="392"/>
      <c r="D337" s="393">
        <v>450</v>
      </c>
      <c r="E337" s="357"/>
      <c r="F337" s="353"/>
    </row>
    <row r="338" spans="2:6" ht="14.4">
      <c r="B338" s="392" t="s">
        <v>372</v>
      </c>
      <c r="C338" s="392"/>
      <c r="D338" s="393">
        <v>281</v>
      </c>
      <c r="E338" s="353"/>
      <c r="F338" s="353"/>
    </row>
    <row r="339" spans="2:6" ht="14.4">
      <c r="B339" s="390" t="s">
        <v>376</v>
      </c>
      <c r="C339" s="392"/>
      <c r="D339" s="393">
        <v>220</v>
      </c>
      <c r="E339" s="353"/>
      <c r="F339" s="353"/>
    </row>
    <row r="340" spans="2:6" ht="18">
      <c r="B340" s="394" t="s">
        <v>461</v>
      </c>
      <c r="C340" s="395"/>
      <c r="D340" s="376">
        <v>115</v>
      </c>
      <c r="E340" s="353"/>
      <c r="F340" s="353"/>
    </row>
    <row r="341" spans="2:6" ht="18">
      <c r="B341" s="396"/>
      <c r="C341" s="397"/>
      <c r="D341" s="345"/>
    </row>
    <row r="342" spans="2:6" ht="14.4">
      <c r="B342" s="346" t="s">
        <v>444</v>
      </c>
      <c r="D342" s="345">
        <v>350</v>
      </c>
    </row>
    <row r="343" spans="2:6" ht="14.4">
      <c r="B343" s="346" t="s">
        <v>446</v>
      </c>
      <c r="D343" s="345">
        <v>590</v>
      </c>
    </row>
    <row r="344" spans="2:6" ht="14.4">
      <c r="B344" s="346" t="s">
        <v>447</v>
      </c>
      <c r="D344" s="345">
        <v>146</v>
      </c>
    </row>
    <row r="345" spans="2:6" ht="14.4">
      <c r="B345" s="346" t="s">
        <v>448</v>
      </c>
      <c r="D345" s="345">
        <v>410</v>
      </c>
    </row>
    <row r="346" spans="2:6" ht="14.4">
      <c r="B346" s="346" t="s">
        <v>449</v>
      </c>
      <c r="D346" s="345">
        <v>280</v>
      </c>
    </row>
    <row r="347" spans="2:6" ht="14.4">
      <c r="B347" s="346" t="s">
        <v>450</v>
      </c>
      <c r="D347" s="345">
        <v>1630</v>
      </c>
    </row>
    <row r="348" spans="2:6" ht="14.4">
      <c r="B348" s="346" t="s">
        <v>202</v>
      </c>
      <c r="C348" s="344" t="s">
        <v>168</v>
      </c>
      <c r="D348" s="348">
        <v>260</v>
      </c>
    </row>
    <row r="349" spans="2:6" ht="14.4">
      <c r="B349" s="346" t="s">
        <v>452</v>
      </c>
      <c r="D349" s="345">
        <v>100</v>
      </c>
    </row>
    <row r="350" spans="2:6" ht="14.4">
      <c r="B350" s="398" t="s">
        <v>453</v>
      </c>
      <c r="C350" s="399"/>
      <c r="D350" s="349">
        <v>5</v>
      </c>
    </row>
    <row r="351" spans="2:6" ht="14.4">
      <c r="B351" s="398" t="s">
        <v>454</v>
      </c>
      <c r="C351" s="399"/>
      <c r="D351" s="349">
        <v>450</v>
      </c>
    </row>
    <row r="352" spans="2:6" ht="14.4">
      <c r="B352" s="346" t="s">
        <v>463</v>
      </c>
      <c r="C352" s="344" t="s">
        <v>462</v>
      </c>
      <c r="D352" s="348">
        <v>180</v>
      </c>
    </row>
    <row r="353" spans="2:4" ht="14.4">
      <c r="B353" s="346" t="s">
        <v>405</v>
      </c>
      <c r="C353" s="344" t="s">
        <v>97</v>
      </c>
      <c r="D353" s="345">
        <v>400</v>
      </c>
    </row>
  </sheetData>
  <hyperlinks>
    <hyperlink ref="E12" r:id="rId1"/>
  </hyperlinks>
  <pageMargins left="0.7" right="0.7" top="0.75" bottom="0.75" header="0" footer="0"/>
  <pageSetup paperSize="9" orientation="portrait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05"/>
  <sheetViews>
    <sheetView topLeftCell="A15" workbookViewId="0">
      <selection activeCell="C26" sqref="C26"/>
    </sheetView>
  </sheetViews>
  <sheetFormatPr defaultColWidth="14.44140625" defaultRowHeight="14.4"/>
  <cols>
    <col min="1" max="1" width="36.33203125" customWidth="1"/>
    <col min="2" max="2" width="10" customWidth="1"/>
    <col min="3" max="3" width="9.109375" customWidth="1"/>
    <col min="4" max="4" width="11" customWidth="1"/>
    <col min="5" max="6" width="14.33203125" customWidth="1"/>
    <col min="7" max="11" width="8.6640625" customWidth="1"/>
  </cols>
  <sheetData>
    <row r="1" spans="1:11" ht="15.6">
      <c r="A1" s="541" t="s">
        <v>557</v>
      </c>
      <c r="B1" s="542"/>
      <c r="C1" s="542"/>
      <c r="D1" s="542"/>
      <c r="E1" s="542"/>
      <c r="F1" s="4"/>
    </row>
    <row r="2" spans="1:11" ht="16.2">
      <c r="A2" s="543" t="s">
        <v>469</v>
      </c>
      <c r="B2" s="542"/>
      <c r="C2" s="542"/>
      <c r="D2" s="542"/>
      <c r="E2" s="542"/>
      <c r="F2" s="544"/>
    </row>
    <row r="3" spans="1:11" ht="15.6">
      <c r="A3" s="146" t="s">
        <v>470</v>
      </c>
      <c r="B3" s="147" t="s">
        <v>471</v>
      </c>
      <c r="C3" s="147" t="s">
        <v>472</v>
      </c>
      <c r="D3" s="148" t="s">
        <v>473</v>
      </c>
      <c r="E3" s="148" t="s">
        <v>558</v>
      </c>
      <c r="F3" s="149" t="s">
        <v>559</v>
      </c>
      <c r="G3" s="2"/>
      <c r="H3" s="2"/>
      <c r="I3" s="2"/>
      <c r="J3" s="2"/>
      <c r="K3" s="2"/>
    </row>
    <row r="4" spans="1:11" ht="15.6">
      <c r="A4" s="150" t="s">
        <v>560</v>
      </c>
      <c r="B4" s="54" t="s">
        <v>477</v>
      </c>
      <c r="C4" s="54">
        <v>19</v>
      </c>
      <c r="D4" s="151">
        <v>6000</v>
      </c>
      <c r="E4" s="152">
        <f>C4*D4</f>
        <v>114000</v>
      </c>
      <c r="F4" s="153"/>
    </row>
    <row r="5" spans="1:11" ht="16.2" thickBot="1">
      <c r="A5" s="154" t="s">
        <v>561</v>
      </c>
      <c r="B5" s="155"/>
      <c r="C5" s="155"/>
      <c r="D5" s="156"/>
      <c r="E5" s="157">
        <f>SUM(E4)</f>
        <v>114000</v>
      </c>
      <c r="F5" s="158">
        <f>E5/2</f>
        <v>57000</v>
      </c>
      <c r="G5" s="2"/>
      <c r="H5" s="2"/>
      <c r="I5" s="2"/>
      <c r="J5" s="2"/>
      <c r="K5" s="2"/>
    </row>
    <row r="6" spans="1:11" ht="16.2">
      <c r="A6" s="545" t="s">
        <v>562</v>
      </c>
      <c r="B6" s="546"/>
      <c r="C6" s="546"/>
      <c r="D6" s="546"/>
      <c r="E6" s="546"/>
      <c r="F6" s="159"/>
    </row>
    <row r="7" spans="1:11" ht="15.6">
      <c r="A7" s="92" t="s">
        <v>470</v>
      </c>
      <c r="B7" s="93" t="s">
        <v>471</v>
      </c>
      <c r="C7" s="93" t="s">
        <v>479</v>
      </c>
      <c r="D7" s="160" t="s">
        <v>480</v>
      </c>
      <c r="E7" s="160" t="s">
        <v>481</v>
      </c>
      <c r="F7" s="160" t="s">
        <v>481</v>
      </c>
      <c r="G7" s="2"/>
      <c r="J7" s="2"/>
      <c r="K7" s="2"/>
    </row>
    <row r="8" spans="1:11" ht="15.6">
      <c r="A8" s="40" t="s">
        <v>563</v>
      </c>
      <c r="B8" s="41" t="s">
        <v>564</v>
      </c>
      <c r="C8" s="41">
        <v>70</v>
      </c>
      <c r="D8" s="58">
        <f>'Item list 2025 '!D316</f>
        <v>100</v>
      </c>
      <c r="E8" s="58">
        <f>D8*C8</f>
        <v>7000</v>
      </c>
      <c r="F8" s="102">
        <f>E8/2</f>
        <v>3500</v>
      </c>
    </row>
    <row r="9" spans="1:11" ht="15.6">
      <c r="A9" s="40" t="s">
        <v>25</v>
      </c>
      <c r="B9" s="41" t="s">
        <v>484</v>
      </c>
      <c r="C9" s="41">
        <v>2.5</v>
      </c>
      <c r="D9" s="58">
        <f>'Item list 2025 '!D2</f>
        <v>600</v>
      </c>
      <c r="E9" s="58">
        <f>D9*C9</f>
        <v>1500</v>
      </c>
      <c r="F9" s="102">
        <f>E9/2</f>
        <v>750</v>
      </c>
    </row>
    <row r="10" spans="1:11" ht="15.6">
      <c r="A10" s="40" t="s">
        <v>485</v>
      </c>
      <c r="B10" s="41" t="s">
        <v>484</v>
      </c>
      <c r="C10" s="41">
        <v>1.5</v>
      </c>
      <c r="D10" s="58">
        <f>'Item list 2025 '!D3</f>
        <v>600</v>
      </c>
      <c r="E10" s="58">
        <f>D10*C10</f>
        <v>900</v>
      </c>
      <c r="F10" s="102">
        <f>E10/2</f>
        <v>450</v>
      </c>
      <c r="H10" s="2"/>
      <c r="I10" s="2"/>
    </row>
    <row r="11" spans="1:11" ht="15.6">
      <c r="A11" s="40" t="s">
        <v>27</v>
      </c>
      <c r="B11" s="41" t="s">
        <v>484</v>
      </c>
      <c r="C11" s="41">
        <v>1.5</v>
      </c>
      <c r="D11" s="58">
        <f>'Item list 2025 '!D4</f>
        <v>600</v>
      </c>
      <c r="E11" s="58">
        <f>D11*C11</f>
        <v>900</v>
      </c>
      <c r="F11" s="102">
        <f>E11/2</f>
        <v>450</v>
      </c>
    </row>
    <row r="12" spans="1:11" ht="15.6">
      <c r="A12" s="40" t="s">
        <v>543</v>
      </c>
      <c r="B12" s="41" t="s">
        <v>490</v>
      </c>
      <c r="C12" s="41">
        <v>100</v>
      </c>
      <c r="D12" s="161">
        <f>'Item list 2025 '!E8</f>
        <v>10</v>
      </c>
      <c r="E12" s="58">
        <f>D12*C12</f>
        <v>1000</v>
      </c>
      <c r="F12" s="516">
        <f>C12*D12</f>
        <v>1000</v>
      </c>
    </row>
    <row r="13" spans="1:11" ht="15.6">
      <c r="A13" s="284" t="s">
        <v>778</v>
      </c>
      <c r="B13" s="41" t="s">
        <v>271</v>
      </c>
      <c r="C13" s="41">
        <v>4</v>
      </c>
      <c r="D13" s="515">
        <f>'Item list 2025 '!D142</f>
        <v>780</v>
      </c>
      <c r="E13" s="43">
        <f>C13*D13</f>
        <v>3120</v>
      </c>
      <c r="F13" s="44">
        <f>E13/2</f>
        <v>1560</v>
      </c>
      <c r="G13" s="61"/>
      <c r="H13" s="32"/>
      <c r="I13" s="4"/>
    </row>
    <row r="14" spans="1:11" ht="15.6">
      <c r="A14" s="284" t="s">
        <v>226</v>
      </c>
      <c r="B14" s="285" t="s">
        <v>271</v>
      </c>
      <c r="C14" s="41">
        <v>3</v>
      </c>
      <c r="D14" s="515">
        <f>'Item list 2025 '!D146</f>
        <v>690</v>
      </c>
      <c r="E14" s="43">
        <f>C14*D14</f>
        <v>2070</v>
      </c>
      <c r="F14" s="44">
        <f>E14/2</f>
        <v>1035</v>
      </c>
      <c r="G14" s="502"/>
      <c r="H14" s="32"/>
      <c r="I14" s="4"/>
    </row>
    <row r="15" spans="1:11" ht="15.6">
      <c r="A15" s="284" t="s">
        <v>787</v>
      </c>
      <c r="B15" s="41" t="s">
        <v>271</v>
      </c>
      <c r="C15" s="41">
        <v>1</v>
      </c>
      <c r="D15" s="161">
        <f>'Item list 2025 '!D144</f>
        <v>570</v>
      </c>
      <c r="E15" s="58">
        <f>D15*C15</f>
        <v>570</v>
      </c>
      <c r="F15" s="102">
        <f>E15/2</f>
        <v>285</v>
      </c>
    </row>
    <row r="17" spans="1:6" ht="16.2">
      <c r="A17" s="417" t="s">
        <v>329</v>
      </c>
      <c r="B17" s="163"/>
      <c r="C17" s="163"/>
      <c r="D17" s="163"/>
      <c r="E17" s="163"/>
      <c r="F17" s="164"/>
    </row>
    <row r="18" spans="1:6" ht="15.6">
      <c r="A18" s="284" t="s">
        <v>794</v>
      </c>
      <c r="B18" s="41" t="s">
        <v>168</v>
      </c>
      <c r="C18" s="41">
        <v>1</v>
      </c>
      <c r="D18" s="161">
        <f>'Item list 2025 '!D213</f>
        <v>300</v>
      </c>
      <c r="E18" s="161">
        <f>D18*C18</f>
        <v>300</v>
      </c>
      <c r="F18" s="102">
        <f>E18/2</f>
        <v>150</v>
      </c>
    </row>
    <row r="19" spans="1:6" ht="16.2">
      <c r="A19" s="538" t="s">
        <v>497</v>
      </c>
      <c r="B19" s="539"/>
      <c r="C19" s="539"/>
      <c r="D19" s="539"/>
      <c r="E19" s="540"/>
      <c r="F19" s="165"/>
    </row>
    <row r="20" spans="1:6" ht="15.6">
      <c r="A20" s="503" t="s">
        <v>795</v>
      </c>
      <c r="B20" s="504" t="s">
        <v>499</v>
      </c>
      <c r="C20" s="506">
        <v>8</v>
      </c>
      <c r="D20" s="505">
        <f>'Item list 2025 '!D10</f>
        <v>85</v>
      </c>
      <c r="E20" s="505">
        <f>D20*C20</f>
        <v>680</v>
      </c>
      <c r="F20" s="165">
        <f>E20/2</f>
        <v>340</v>
      </c>
    </row>
    <row r="21" spans="1:6" ht="15.6">
      <c r="A21" s="150" t="s">
        <v>28</v>
      </c>
      <c r="B21" s="54" t="s">
        <v>499</v>
      </c>
      <c r="C21" s="54">
        <v>10</v>
      </c>
      <c r="D21" s="166">
        <f>'Item list 2025 '!D10</f>
        <v>85</v>
      </c>
      <c r="E21" s="167">
        <f>D21*C21</f>
        <v>850</v>
      </c>
      <c r="F21" s="102">
        <f>E21/2</f>
        <v>425</v>
      </c>
    </row>
    <row r="23" spans="1:6" ht="15.6">
      <c r="A23" s="508" t="s">
        <v>796</v>
      </c>
      <c r="B23" s="285" t="s">
        <v>499</v>
      </c>
      <c r="C23" s="41">
        <v>3</v>
      </c>
      <c r="D23" s="507">
        <f>'Item list 2025 '!D10</f>
        <v>85</v>
      </c>
      <c r="E23" s="161">
        <f>D23*C23</f>
        <v>255</v>
      </c>
      <c r="F23" s="102">
        <f t="shared" ref="F23:F28" si="0">E23/2</f>
        <v>127.5</v>
      </c>
    </row>
    <row r="24" spans="1:6" ht="15.6">
      <c r="A24" s="168" t="s">
        <v>568</v>
      </c>
      <c r="B24" s="285" t="s">
        <v>499</v>
      </c>
      <c r="C24" s="41">
        <v>15</v>
      </c>
      <c r="D24" s="166">
        <f>'Item list 2025 '!D10</f>
        <v>85</v>
      </c>
      <c r="E24" s="169">
        <f>D24*C24</f>
        <v>1275</v>
      </c>
      <c r="F24" s="102">
        <f t="shared" si="0"/>
        <v>637.5</v>
      </c>
    </row>
    <row r="25" spans="1:6" ht="15.6">
      <c r="A25" s="168" t="s">
        <v>501</v>
      </c>
      <c r="B25" s="41" t="s">
        <v>499</v>
      </c>
      <c r="C25" s="41">
        <v>2</v>
      </c>
      <c r="D25" s="166">
        <f>'Item list 2025 '!D10</f>
        <v>85</v>
      </c>
      <c r="E25" s="169">
        <f>D25*C25</f>
        <v>170</v>
      </c>
      <c r="F25" s="102">
        <f t="shared" si="0"/>
        <v>85</v>
      </c>
    </row>
    <row r="26" spans="1:6" ht="16.2" thickBot="1">
      <c r="A26" s="168" t="s">
        <v>502</v>
      </c>
      <c r="B26" s="41" t="s">
        <v>499</v>
      </c>
      <c r="C26" s="517">
        <v>60</v>
      </c>
      <c r="D26" s="166">
        <f>'Item list 2025 '!D10</f>
        <v>85</v>
      </c>
      <c r="E26" s="169">
        <f>D26*C26</f>
        <v>5100</v>
      </c>
      <c r="F26" s="102">
        <f t="shared" si="0"/>
        <v>2550</v>
      </c>
    </row>
    <row r="27" spans="1:6" ht="15.6">
      <c r="A27" s="171" t="s">
        <v>509</v>
      </c>
      <c r="B27" s="172"/>
      <c r="C27" s="172"/>
      <c r="D27" s="173"/>
      <c r="E27" s="174">
        <f>SUM(E8:E26)</f>
        <v>25690</v>
      </c>
      <c r="F27" s="175">
        <f t="shared" si="0"/>
        <v>12845</v>
      </c>
    </row>
    <row r="28" spans="1:6" ht="15.6">
      <c r="A28" s="176" t="s">
        <v>510</v>
      </c>
      <c r="B28" s="138"/>
      <c r="C28" s="138"/>
      <c r="D28" s="177"/>
      <c r="E28" s="178">
        <f>E5-E27</f>
        <v>88310</v>
      </c>
      <c r="F28" s="179">
        <f t="shared" si="0"/>
        <v>44155</v>
      </c>
    </row>
    <row r="29" spans="1:6" ht="15.6">
      <c r="A29" s="180" t="s">
        <v>511</v>
      </c>
      <c r="B29" s="181"/>
      <c r="C29" s="181"/>
      <c r="D29" s="182"/>
      <c r="E29" s="183">
        <f>E28/E5</f>
        <v>0.77464912280701759</v>
      </c>
      <c r="F29" s="184">
        <f>F28/F5</f>
        <v>0.77464912280701759</v>
      </c>
    </row>
    <row r="30" spans="1:6" ht="15.6">
      <c r="A30" s="185" t="s">
        <v>569</v>
      </c>
      <c r="B30" s="93"/>
      <c r="C30" s="93"/>
      <c r="D30" s="160"/>
      <c r="E30" s="186">
        <f>E28/2</f>
        <v>44155</v>
      </c>
      <c r="F30" s="187">
        <f t="shared" ref="F30:F32" si="1">E30/2</f>
        <v>22077.5</v>
      </c>
    </row>
    <row r="31" spans="1:6" ht="15.6">
      <c r="A31" s="185" t="s">
        <v>512</v>
      </c>
      <c r="B31" s="93" t="s">
        <v>513</v>
      </c>
      <c r="C31" s="93"/>
      <c r="D31" s="160"/>
      <c r="E31" s="186">
        <f>SUM(E27/C4)</f>
        <v>1352.1052631578948</v>
      </c>
      <c r="F31" s="187">
        <f t="shared" si="1"/>
        <v>676.0526315789474</v>
      </c>
    </row>
    <row r="32" spans="1:6" ht="16.2" thickBot="1">
      <c r="A32" s="188" t="s">
        <v>514</v>
      </c>
      <c r="B32" s="189" t="s">
        <v>477</v>
      </c>
      <c r="C32" s="189"/>
      <c r="D32" s="190"/>
      <c r="E32" s="191">
        <f>SUM(E27/D4)</f>
        <v>4.2816666666666663</v>
      </c>
      <c r="F32" s="187">
        <f t="shared" si="1"/>
        <v>2.1408333333333331</v>
      </c>
    </row>
    <row r="33" spans="1:11" ht="15.6">
      <c r="A33" s="119"/>
      <c r="B33" s="117"/>
      <c r="C33" s="117"/>
      <c r="D33" s="118"/>
      <c r="E33" s="118"/>
      <c r="F33" s="4"/>
    </row>
    <row r="34" spans="1:11" ht="15.6">
      <c r="A34" s="119"/>
      <c r="B34" s="117"/>
      <c r="C34" s="117"/>
      <c r="D34" s="118"/>
      <c r="E34" s="118"/>
      <c r="F34" s="4"/>
    </row>
    <row r="35" spans="1:11" ht="15.6">
      <c r="A35" s="113" t="s">
        <v>552</v>
      </c>
      <c r="B35" s="117"/>
      <c r="C35" s="117"/>
      <c r="D35" s="118"/>
      <c r="E35" s="118"/>
      <c r="F35" s="4"/>
    </row>
    <row r="36" spans="1:11" ht="15.6">
      <c r="A36" s="119" t="s">
        <v>788</v>
      </c>
      <c r="B36" s="117"/>
      <c r="C36" s="117"/>
      <c r="D36" s="118"/>
      <c r="E36" s="118"/>
      <c r="F36" s="4"/>
    </row>
    <row r="37" spans="1:11" ht="15.6">
      <c r="A37" s="119" t="s">
        <v>790</v>
      </c>
      <c r="B37" s="117"/>
      <c r="C37" s="117"/>
      <c r="D37" s="118"/>
      <c r="E37" s="118"/>
      <c r="F37" s="4"/>
    </row>
    <row r="38" spans="1:11" ht="15.6">
      <c r="A38" s="119" t="s">
        <v>570</v>
      </c>
      <c r="B38" s="117"/>
      <c r="C38" s="117"/>
      <c r="D38" s="118"/>
      <c r="E38" s="118"/>
      <c r="F38" s="4"/>
    </row>
    <row r="39" spans="1:11" ht="15.6">
      <c r="A39" s="113" t="s">
        <v>555</v>
      </c>
      <c r="B39" s="117"/>
      <c r="C39" s="117"/>
      <c r="D39" s="118"/>
      <c r="E39" s="118"/>
      <c r="F39" s="4"/>
    </row>
    <row r="40" spans="1:11" ht="15.6">
      <c r="A40" s="121" t="s">
        <v>789</v>
      </c>
      <c r="B40" s="192"/>
      <c r="C40" s="192"/>
      <c r="D40" s="193"/>
      <c r="E40" s="193"/>
      <c r="F40" s="194"/>
      <c r="G40" s="195"/>
      <c r="H40" s="195"/>
      <c r="I40" s="195"/>
      <c r="J40" s="195"/>
      <c r="K40" s="195"/>
    </row>
    <row r="41" spans="1:11" ht="15.6">
      <c r="A41" s="119"/>
      <c r="B41" s="117"/>
      <c r="C41" s="117"/>
      <c r="D41" s="118"/>
      <c r="E41" s="118"/>
      <c r="F41" s="4"/>
    </row>
    <row r="42" spans="1:11" ht="15.6">
      <c r="A42" s="119"/>
      <c r="B42" s="117"/>
      <c r="C42" s="117"/>
      <c r="D42" s="118"/>
      <c r="E42" s="118"/>
      <c r="F42" s="4"/>
    </row>
    <row r="43" spans="1:11" ht="15.6">
      <c r="A43" s="119"/>
      <c r="B43" s="117"/>
      <c r="C43" s="117"/>
      <c r="D43" s="118"/>
      <c r="E43" s="118"/>
      <c r="F43" s="4"/>
    </row>
    <row r="44" spans="1:11" ht="15.6">
      <c r="A44" s="119"/>
      <c r="B44" s="117"/>
      <c r="C44" s="117"/>
      <c r="D44" s="118"/>
      <c r="E44" s="118"/>
      <c r="F44" s="4"/>
    </row>
    <row r="45" spans="1:11" ht="15.6">
      <c r="A45" s="119"/>
      <c r="B45" s="117"/>
      <c r="C45" s="117"/>
      <c r="D45" s="118"/>
      <c r="E45" s="118"/>
      <c r="F45" s="4"/>
    </row>
    <row r="46" spans="1:11" ht="15.6">
      <c r="A46" s="119"/>
      <c r="B46" s="117"/>
      <c r="C46" s="117"/>
      <c r="D46" s="118"/>
      <c r="E46" s="118"/>
      <c r="F46" s="4"/>
    </row>
    <row r="47" spans="1:11" ht="15.6">
      <c r="A47" s="119"/>
      <c r="B47" s="117"/>
      <c r="C47" s="117"/>
      <c r="D47" s="118"/>
      <c r="E47" s="118"/>
      <c r="F47" s="4"/>
    </row>
    <row r="48" spans="1:11" ht="15.6">
      <c r="A48" s="119"/>
      <c r="B48" s="117"/>
      <c r="C48" s="117"/>
      <c r="D48" s="118"/>
      <c r="E48" s="118"/>
      <c r="F48" s="4"/>
    </row>
    <row r="49" spans="1:6" ht="15.6">
      <c r="A49" s="119"/>
      <c r="B49" s="117"/>
      <c r="C49" s="117"/>
      <c r="D49" s="118"/>
      <c r="E49" s="118"/>
      <c r="F49" s="4"/>
    </row>
    <row r="50" spans="1:6" ht="15.6">
      <c r="A50" s="119"/>
      <c r="B50" s="117"/>
      <c r="C50" s="117"/>
      <c r="D50" s="118"/>
      <c r="E50" s="118"/>
      <c r="F50" s="4"/>
    </row>
    <row r="51" spans="1:6" ht="15.6">
      <c r="A51" s="119"/>
      <c r="B51" s="117"/>
      <c r="C51" s="117"/>
      <c r="D51" s="118"/>
      <c r="E51" s="118"/>
      <c r="F51" s="4"/>
    </row>
    <row r="52" spans="1:6" ht="15.6">
      <c r="A52" s="119"/>
      <c r="B52" s="117"/>
      <c r="C52" s="117"/>
      <c r="D52" s="118"/>
      <c r="E52" s="118"/>
      <c r="F52" s="4"/>
    </row>
    <row r="53" spans="1:6" ht="15.6">
      <c r="A53" s="119"/>
      <c r="B53" s="117"/>
      <c r="C53" s="117"/>
      <c r="D53" s="118"/>
      <c r="E53" s="118"/>
      <c r="F53" s="4"/>
    </row>
    <row r="54" spans="1:6" ht="15.6">
      <c r="A54" s="119"/>
      <c r="B54" s="117"/>
      <c r="C54" s="117"/>
      <c r="D54" s="118"/>
      <c r="E54" s="118"/>
      <c r="F54" s="4"/>
    </row>
    <row r="55" spans="1:6" ht="15.6">
      <c r="A55" s="119"/>
      <c r="B55" s="117"/>
      <c r="C55" s="117"/>
      <c r="D55" s="118"/>
      <c r="E55" s="118"/>
      <c r="F55" s="4"/>
    </row>
    <row r="56" spans="1:6" ht="15.6">
      <c r="A56" s="119"/>
      <c r="B56" s="117"/>
      <c r="C56" s="117"/>
      <c r="D56" s="118"/>
      <c r="E56" s="118"/>
      <c r="F56" s="4"/>
    </row>
    <row r="57" spans="1:6" ht="15.6">
      <c r="A57" s="119"/>
      <c r="B57" s="117"/>
      <c r="C57" s="117"/>
      <c r="D57" s="118"/>
      <c r="E57" s="118"/>
      <c r="F57" s="4"/>
    </row>
    <row r="58" spans="1:6" ht="15.6">
      <c r="A58" s="119"/>
      <c r="B58" s="117"/>
      <c r="C58" s="117"/>
      <c r="D58" s="118"/>
      <c r="E58" s="118"/>
      <c r="F58" s="4"/>
    </row>
    <row r="59" spans="1:6" ht="15.6">
      <c r="A59" s="119"/>
      <c r="B59" s="117"/>
      <c r="C59" s="117"/>
      <c r="D59" s="118"/>
      <c r="E59" s="118"/>
      <c r="F59" s="4"/>
    </row>
    <row r="60" spans="1:6" ht="15.6">
      <c r="A60" s="119"/>
      <c r="B60" s="117"/>
      <c r="C60" s="117"/>
      <c r="D60" s="118"/>
      <c r="E60" s="118"/>
      <c r="F60" s="4"/>
    </row>
    <row r="61" spans="1:6" ht="15.6">
      <c r="A61" s="119"/>
      <c r="B61" s="117"/>
      <c r="C61" s="117"/>
      <c r="D61" s="118"/>
      <c r="E61" s="118"/>
      <c r="F61" s="4"/>
    </row>
    <row r="62" spans="1:6" ht="15.6">
      <c r="A62" s="119"/>
      <c r="B62" s="117"/>
      <c r="C62" s="117"/>
      <c r="D62" s="118"/>
      <c r="E62" s="118"/>
      <c r="F62" s="4"/>
    </row>
    <row r="63" spans="1:6" ht="15.6">
      <c r="A63" s="119"/>
      <c r="B63" s="117"/>
      <c r="C63" s="117"/>
      <c r="D63" s="118"/>
      <c r="E63" s="118"/>
      <c r="F63" s="4"/>
    </row>
    <row r="64" spans="1:6" ht="15.6">
      <c r="A64" s="119"/>
      <c r="B64" s="117"/>
      <c r="C64" s="117"/>
      <c r="D64" s="118"/>
      <c r="E64" s="118"/>
      <c r="F64" s="4"/>
    </row>
    <row r="65" spans="1:6" ht="15.6">
      <c r="A65" s="119"/>
      <c r="B65" s="117"/>
      <c r="C65" s="117"/>
      <c r="D65" s="118"/>
      <c r="E65" s="118"/>
      <c r="F65" s="4"/>
    </row>
    <row r="66" spans="1:6" ht="15.6">
      <c r="A66" s="119"/>
      <c r="B66" s="117"/>
      <c r="C66" s="117"/>
      <c r="D66" s="118"/>
      <c r="E66" s="118"/>
      <c r="F66" s="4"/>
    </row>
    <row r="67" spans="1:6" ht="15.6">
      <c r="A67" s="119"/>
      <c r="B67" s="117"/>
      <c r="C67" s="117"/>
      <c r="D67" s="118"/>
      <c r="E67" s="118"/>
      <c r="F67" s="4"/>
    </row>
    <row r="68" spans="1:6" ht="15.6">
      <c r="A68" s="119"/>
      <c r="B68" s="117"/>
      <c r="C68" s="117"/>
      <c r="D68" s="118"/>
      <c r="E68" s="118"/>
      <c r="F68" s="4"/>
    </row>
    <row r="69" spans="1:6" ht="15.6">
      <c r="A69" s="119"/>
      <c r="B69" s="117"/>
      <c r="C69" s="117"/>
      <c r="D69" s="118"/>
      <c r="E69" s="118"/>
      <c r="F69" s="4"/>
    </row>
    <row r="70" spans="1:6" ht="15.6">
      <c r="A70" s="119"/>
      <c r="B70" s="117"/>
      <c r="C70" s="117"/>
      <c r="D70" s="118"/>
      <c r="E70" s="118"/>
      <c r="F70" s="4"/>
    </row>
    <row r="71" spans="1:6" ht="15.6">
      <c r="A71" s="119"/>
      <c r="B71" s="117"/>
      <c r="C71" s="117"/>
      <c r="D71" s="118"/>
      <c r="E71" s="118"/>
      <c r="F71" s="4"/>
    </row>
    <row r="72" spans="1:6" ht="15.6">
      <c r="A72" s="119"/>
      <c r="B72" s="117"/>
      <c r="C72" s="117"/>
      <c r="D72" s="118"/>
      <c r="E72" s="118"/>
      <c r="F72" s="4"/>
    </row>
    <row r="73" spans="1:6" ht="15.6">
      <c r="A73" s="119"/>
      <c r="B73" s="117"/>
      <c r="C73" s="117"/>
      <c r="D73" s="118"/>
      <c r="E73" s="118"/>
      <c r="F73" s="4"/>
    </row>
    <row r="74" spans="1:6" ht="15.6">
      <c r="A74" s="119"/>
      <c r="B74" s="117"/>
      <c r="C74" s="117"/>
      <c r="D74" s="118"/>
      <c r="E74" s="118"/>
      <c r="F74" s="4"/>
    </row>
    <row r="75" spans="1:6" ht="15.6">
      <c r="A75" s="119"/>
      <c r="B75" s="117"/>
      <c r="C75" s="117"/>
      <c r="D75" s="118"/>
      <c r="E75" s="118"/>
      <c r="F75" s="4"/>
    </row>
    <row r="76" spans="1:6" ht="15.6">
      <c r="A76" s="119"/>
      <c r="B76" s="117"/>
      <c r="C76" s="117"/>
      <c r="D76" s="118"/>
      <c r="E76" s="118"/>
      <c r="F76" s="4"/>
    </row>
    <row r="77" spans="1:6" ht="15.6">
      <c r="A77" s="119"/>
      <c r="B77" s="117"/>
      <c r="C77" s="117"/>
      <c r="D77" s="118"/>
      <c r="E77" s="118"/>
      <c r="F77" s="4"/>
    </row>
    <row r="78" spans="1:6" ht="15.6">
      <c r="A78" s="119"/>
      <c r="B78" s="117"/>
      <c r="C78" s="117"/>
      <c r="D78" s="118"/>
      <c r="E78" s="118"/>
      <c r="F78" s="4"/>
    </row>
    <row r="79" spans="1:6" ht="15.6">
      <c r="A79" s="119"/>
      <c r="B79" s="117"/>
      <c r="C79" s="117"/>
      <c r="D79" s="118"/>
      <c r="E79" s="118"/>
      <c r="F79" s="4"/>
    </row>
    <row r="80" spans="1:6" ht="15.6">
      <c r="A80" s="119"/>
      <c r="B80" s="117"/>
      <c r="C80" s="117"/>
      <c r="D80" s="118"/>
      <c r="E80" s="118"/>
      <c r="F80" s="4"/>
    </row>
    <row r="81" spans="1:6" ht="15.6">
      <c r="A81" s="119"/>
      <c r="B81" s="117"/>
      <c r="C81" s="117"/>
      <c r="D81" s="118"/>
      <c r="E81" s="118"/>
      <c r="F81" s="4"/>
    </row>
    <row r="82" spans="1:6" ht="15.6">
      <c r="A82" s="119"/>
      <c r="B82" s="117"/>
      <c r="C82" s="117"/>
      <c r="D82" s="118"/>
      <c r="E82" s="118"/>
      <c r="F82" s="4"/>
    </row>
    <row r="83" spans="1:6" ht="15.6">
      <c r="A83" s="119"/>
      <c r="B83" s="117"/>
      <c r="C83" s="117"/>
      <c r="D83" s="118"/>
      <c r="E83" s="118"/>
      <c r="F83" s="4"/>
    </row>
    <row r="84" spans="1:6" ht="15.6">
      <c r="A84" s="119"/>
      <c r="B84" s="117"/>
      <c r="C84" s="117"/>
      <c r="D84" s="118"/>
      <c r="E84" s="118"/>
      <c r="F84" s="4"/>
    </row>
    <row r="85" spans="1:6" ht="15.6">
      <c r="A85" s="119"/>
      <c r="B85" s="117"/>
      <c r="C85" s="117"/>
      <c r="D85" s="118"/>
      <c r="E85" s="118"/>
      <c r="F85" s="4"/>
    </row>
    <row r="86" spans="1:6" ht="15.6">
      <c r="A86" s="119"/>
      <c r="B86" s="117"/>
      <c r="C86" s="117"/>
      <c r="D86" s="118"/>
      <c r="E86" s="118"/>
      <c r="F86" s="4"/>
    </row>
    <row r="87" spans="1:6" ht="15.6">
      <c r="A87" s="119"/>
      <c r="B87" s="117"/>
      <c r="C87" s="117"/>
      <c r="D87" s="118"/>
      <c r="E87" s="118"/>
      <c r="F87" s="4"/>
    </row>
    <row r="88" spans="1:6" ht="15.6">
      <c r="A88" s="119"/>
      <c r="B88" s="117"/>
      <c r="C88" s="117"/>
      <c r="D88" s="118"/>
      <c r="E88" s="118"/>
      <c r="F88" s="4"/>
    </row>
    <row r="89" spans="1:6" ht="15.6">
      <c r="A89" s="119"/>
      <c r="B89" s="117"/>
      <c r="C89" s="117"/>
      <c r="D89" s="118"/>
      <c r="E89" s="118"/>
      <c r="F89" s="4"/>
    </row>
    <row r="90" spans="1:6" ht="15.6">
      <c r="A90" s="119"/>
      <c r="B90" s="117"/>
      <c r="C90" s="117"/>
      <c r="D90" s="118"/>
      <c r="E90" s="118"/>
      <c r="F90" s="4"/>
    </row>
    <row r="91" spans="1:6" ht="15.6">
      <c r="A91" s="119"/>
      <c r="B91" s="117"/>
      <c r="C91" s="117"/>
      <c r="D91" s="118"/>
      <c r="E91" s="118"/>
      <c r="F91" s="4"/>
    </row>
    <row r="92" spans="1:6" ht="15.6">
      <c r="A92" s="119"/>
      <c r="B92" s="117"/>
      <c r="C92" s="117"/>
      <c r="D92" s="118"/>
      <c r="E92" s="118"/>
      <c r="F92" s="4"/>
    </row>
    <row r="93" spans="1:6" ht="15.6">
      <c r="A93" s="119"/>
      <c r="B93" s="117"/>
      <c r="C93" s="117"/>
      <c r="D93" s="118"/>
      <c r="E93" s="118"/>
      <c r="F93" s="4"/>
    </row>
    <row r="94" spans="1:6" ht="15.6">
      <c r="A94" s="119"/>
      <c r="B94" s="117"/>
      <c r="C94" s="117"/>
      <c r="D94" s="118"/>
      <c r="E94" s="118"/>
      <c r="F94" s="4"/>
    </row>
    <row r="95" spans="1:6" ht="15.6">
      <c r="A95" s="119"/>
      <c r="B95" s="117"/>
      <c r="C95" s="117"/>
      <c r="D95" s="118"/>
      <c r="E95" s="118"/>
      <c r="F95" s="4"/>
    </row>
    <row r="96" spans="1:6" ht="15.6">
      <c r="A96" s="119"/>
      <c r="B96" s="117"/>
      <c r="C96" s="117"/>
      <c r="D96" s="118"/>
      <c r="E96" s="118"/>
      <c r="F96" s="4"/>
    </row>
    <row r="97" spans="1:6" ht="15.6">
      <c r="A97" s="119"/>
      <c r="B97" s="117"/>
      <c r="C97" s="117"/>
      <c r="D97" s="118"/>
      <c r="E97" s="118"/>
      <c r="F97" s="4"/>
    </row>
    <row r="98" spans="1:6" ht="15.6">
      <c r="A98" s="119"/>
      <c r="B98" s="117"/>
      <c r="C98" s="117"/>
      <c r="D98" s="118"/>
      <c r="E98" s="118"/>
      <c r="F98" s="4"/>
    </row>
    <row r="99" spans="1:6" ht="15.6">
      <c r="A99" s="119"/>
      <c r="B99" s="117"/>
      <c r="C99" s="117"/>
      <c r="D99" s="118"/>
      <c r="E99" s="118"/>
      <c r="F99" s="4"/>
    </row>
    <row r="100" spans="1:6" ht="15.6">
      <c r="A100" s="119"/>
      <c r="B100" s="117"/>
      <c r="C100" s="117"/>
      <c r="D100" s="118"/>
      <c r="E100" s="118"/>
      <c r="F100" s="4"/>
    </row>
    <row r="101" spans="1:6" ht="15.6">
      <c r="A101" s="119"/>
      <c r="B101" s="117"/>
      <c r="C101" s="117"/>
      <c r="D101" s="118"/>
      <c r="E101" s="118"/>
      <c r="F101" s="4"/>
    </row>
    <row r="102" spans="1:6" ht="15.6">
      <c r="A102" s="119"/>
      <c r="B102" s="117"/>
      <c r="C102" s="117"/>
      <c r="D102" s="118"/>
      <c r="E102" s="118"/>
      <c r="F102" s="4"/>
    </row>
    <row r="103" spans="1:6" ht="15.6">
      <c r="A103" s="119"/>
      <c r="B103" s="117"/>
      <c r="C103" s="117"/>
      <c r="D103" s="118"/>
      <c r="E103" s="118"/>
      <c r="F103" s="4"/>
    </row>
    <row r="104" spans="1:6" ht="15.6">
      <c r="A104" s="119"/>
      <c r="B104" s="117"/>
      <c r="C104" s="117"/>
      <c r="D104" s="118"/>
      <c r="E104" s="118"/>
      <c r="F104" s="4"/>
    </row>
    <row r="105" spans="1:6" ht="15.6">
      <c r="A105" s="119"/>
      <c r="B105" s="117"/>
      <c r="C105" s="117"/>
      <c r="D105" s="118"/>
      <c r="E105" s="118"/>
      <c r="F105" s="4"/>
    </row>
  </sheetData>
  <mergeCells count="4">
    <mergeCell ref="A1:E1"/>
    <mergeCell ref="A2:F2"/>
    <mergeCell ref="A6:E6"/>
    <mergeCell ref="A19:E1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02"/>
  <sheetViews>
    <sheetView topLeftCell="A14" zoomScale="96" zoomScaleNormal="96" workbookViewId="0">
      <selection activeCell="C20" sqref="C20"/>
    </sheetView>
  </sheetViews>
  <sheetFormatPr defaultColWidth="14.44140625" defaultRowHeight="15" customHeight="1"/>
  <cols>
    <col min="1" max="1" width="36.33203125" customWidth="1"/>
    <col min="2" max="2" width="10" customWidth="1"/>
    <col min="3" max="3" width="9.109375" customWidth="1"/>
    <col min="4" max="4" width="11" customWidth="1"/>
    <col min="5" max="6" width="14.33203125" customWidth="1"/>
    <col min="7" max="7" width="15" customWidth="1"/>
    <col min="8" max="11" width="8.6640625" customWidth="1"/>
  </cols>
  <sheetData>
    <row r="1" spans="1:11" ht="15.6">
      <c r="A1" s="541" t="s">
        <v>801</v>
      </c>
      <c r="B1" s="542"/>
      <c r="C1" s="542"/>
      <c r="D1" s="542"/>
      <c r="E1" s="542"/>
      <c r="F1" s="4"/>
    </row>
    <row r="2" spans="1:11" ht="16.2">
      <c r="A2" s="543" t="s">
        <v>469</v>
      </c>
      <c r="B2" s="542"/>
      <c r="C2" s="542"/>
      <c r="D2" s="542"/>
      <c r="E2" s="542"/>
      <c r="F2" s="544"/>
    </row>
    <row r="3" spans="1:11" ht="15.6">
      <c r="A3" s="146" t="s">
        <v>470</v>
      </c>
      <c r="B3" s="147" t="s">
        <v>471</v>
      </c>
      <c r="C3" s="147" t="s">
        <v>472</v>
      </c>
      <c r="D3" s="148" t="s">
        <v>800</v>
      </c>
      <c r="E3" s="148" t="s">
        <v>558</v>
      </c>
      <c r="F3" s="149" t="s">
        <v>559</v>
      </c>
      <c r="G3" s="2"/>
      <c r="H3" s="2"/>
      <c r="I3" s="2"/>
      <c r="J3" s="2"/>
      <c r="K3" s="2"/>
    </row>
    <row r="4" spans="1:11" ht="15.6">
      <c r="A4" s="509" t="s">
        <v>563</v>
      </c>
      <c r="B4" s="72" t="s">
        <v>460</v>
      </c>
      <c r="C4" s="54">
        <v>1188</v>
      </c>
      <c r="D4" s="151">
        <v>100</v>
      </c>
      <c r="E4" s="152">
        <f>C4*D4</f>
        <v>118800</v>
      </c>
      <c r="F4" s="153"/>
    </row>
    <row r="5" spans="1:11" ht="15.6">
      <c r="A5" s="154" t="s">
        <v>561</v>
      </c>
      <c r="B5" s="155"/>
      <c r="C5" s="155"/>
      <c r="D5" s="156"/>
      <c r="E5" s="157">
        <f>SUM(E4)</f>
        <v>118800</v>
      </c>
      <c r="F5" s="158">
        <f>E5/2</f>
        <v>59400</v>
      </c>
      <c r="G5" s="2"/>
      <c r="H5" s="2"/>
      <c r="I5" s="2"/>
      <c r="J5" s="2"/>
      <c r="K5" s="2"/>
    </row>
    <row r="6" spans="1:11" ht="16.2">
      <c r="A6" s="545" t="s">
        <v>562</v>
      </c>
      <c r="B6" s="546"/>
      <c r="C6" s="546"/>
      <c r="D6" s="546"/>
      <c r="E6" s="546"/>
      <c r="F6" s="159"/>
    </row>
    <row r="7" spans="1:11" ht="15.6">
      <c r="A7" s="92" t="s">
        <v>470</v>
      </c>
      <c r="B7" s="93" t="s">
        <v>471</v>
      </c>
      <c r="C7" s="93" t="s">
        <v>479</v>
      </c>
      <c r="D7" s="160" t="s">
        <v>480</v>
      </c>
      <c r="E7" s="160" t="s">
        <v>481</v>
      </c>
      <c r="F7" s="160" t="s">
        <v>481</v>
      </c>
      <c r="G7" s="2"/>
      <c r="J7" s="2"/>
      <c r="K7" s="2"/>
    </row>
    <row r="8" spans="1:11" ht="15.6">
      <c r="A8" s="40" t="s">
        <v>563</v>
      </c>
      <c r="B8" s="41" t="s">
        <v>564</v>
      </c>
      <c r="C8" s="41">
        <v>396</v>
      </c>
      <c r="D8" s="58">
        <f>'Item list 2025 '!D316</f>
        <v>100</v>
      </c>
      <c r="E8" s="58">
        <f t="shared" ref="E8:E15" si="0">D8*C8</f>
        <v>39600</v>
      </c>
      <c r="F8" s="102">
        <f t="shared" ref="F8:F11" si="1">E8/2</f>
        <v>19800</v>
      </c>
    </row>
    <row r="9" spans="1:11" ht="15.6">
      <c r="A9" s="40" t="s">
        <v>25</v>
      </c>
      <c r="B9" s="41" t="s">
        <v>484</v>
      </c>
      <c r="C9" s="41">
        <v>2.5</v>
      </c>
      <c r="D9" s="58">
        <f>'Item list 2025 '!D2</f>
        <v>600</v>
      </c>
      <c r="E9" s="58">
        <f t="shared" si="0"/>
        <v>1500</v>
      </c>
      <c r="F9" s="102">
        <f t="shared" si="1"/>
        <v>750</v>
      </c>
    </row>
    <row r="10" spans="1:11" ht="15.6">
      <c r="A10" s="40" t="s">
        <v>485</v>
      </c>
      <c r="B10" s="41" t="s">
        <v>484</v>
      </c>
      <c r="C10" s="41">
        <v>1.5</v>
      </c>
      <c r="D10" s="58">
        <f>'Item list 2025 '!D3</f>
        <v>600</v>
      </c>
      <c r="E10" s="58">
        <f t="shared" si="0"/>
        <v>900</v>
      </c>
      <c r="F10" s="102">
        <f t="shared" si="1"/>
        <v>450</v>
      </c>
      <c r="H10" s="2"/>
      <c r="I10" s="2"/>
    </row>
    <row r="11" spans="1:11" ht="15.6">
      <c r="A11" s="40" t="s">
        <v>27</v>
      </c>
      <c r="B11" s="41" t="s">
        <v>484</v>
      </c>
      <c r="C11" s="41">
        <v>1.5</v>
      </c>
      <c r="D11" s="58">
        <f>'Item list 2025 '!D4</f>
        <v>600</v>
      </c>
      <c r="E11" s="58">
        <f t="shared" si="0"/>
        <v>900</v>
      </c>
      <c r="F11" s="102">
        <f t="shared" si="1"/>
        <v>450</v>
      </c>
    </row>
    <row r="12" spans="1:11" ht="15.6">
      <c r="A12" s="40" t="s">
        <v>543</v>
      </c>
      <c r="B12" s="41" t="s">
        <v>490</v>
      </c>
      <c r="C12" s="41">
        <v>100</v>
      </c>
      <c r="D12" s="161">
        <f>'Item list 2025 '!E8</f>
        <v>10</v>
      </c>
      <c r="E12" s="58">
        <f t="shared" si="0"/>
        <v>1000</v>
      </c>
      <c r="F12" s="516">
        <f t="shared" ref="F12:F13" si="2">C12*D12</f>
        <v>1000</v>
      </c>
    </row>
    <row r="13" spans="1:11" ht="15.6">
      <c r="A13" s="40" t="s">
        <v>565</v>
      </c>
      <c r="B13" s="41" t="s">
        <v>490</v>
      </c>
      <c r="C13" s="41">
        <v>100</v>
      </c>
      <c r="D13" s="161">
        <f>'Item list 2025 '!E8</f>
        <v>10</v>
      </c>
      <c r="E13" s="58">
        <f t="shared" si="0"/>
        <v>1000</v>
      </c>
      <c r="F13" s="516">
        <f t="shared" si="2"/>
        <v>1000</v>
      </c>
    </row>
    <row r="14" spans="1:11" ht="15.6">
      <c r="A14" s="284" t="s">
        <v>778</v>
      </c>
      <c r="B14" s="41" t="s">
        <v>271</v>
      </c>
      <c r="C14" s="41">
        <v>4</v>
      </c>
      <c r="D14" s="515">
        <f>'Item list 2025 '!D142</f>
        <v>780</v>
      </c>
      <c r="E14" s="43">
        <f t="shared" ref="E14" si="3">C14*D14</f>
        <v>3120</v>
      </c>
      <c r="F14" s="44">
        <f t="shared" ref="F14" si="4">E14/2</f>
        <v>1560</v>
      </c>
      <c r="G14" s="61"/>
      <c r="H14" s="32"/>
      <c r="I14" s="4"/>
    </row>
    <row r="15" spans="1:11" ht="15.6">
      <c r="A15" s="284" t="s">
        <v>279</v>
      </c>
      <c r="B15" s="41" t="s">
        <v>271</v>
      </c>
      <c r="C15" s="41">
        <v>8</v>
      </c>
      <c r="D15" s="161">
        <f>'Item list 2025 '!D145</f>
        <v>620</v>
      </c>
      <c r="E15" s="58">
        <f t="shared" si="0"/>
        <v>4960</v>
      </c>
      <c r="F15" s="102">
        <f>E15/2</f>
        <v>2480</v>
      </c>
    </row>
    <row r="16" spans="1:11" ht="15.6">
      <c r="A16" s="284" t="s">
        <v>31</v>
      </c>
      <c r="B16" s="285" t="s">
        <v>614</v>
      </c>
      <c r="C16" s="285">
        <v>800</v>
      </c>
      <c r="D16" s="319">
        <v>3</v>
      </c>
      <c r="E16" s="42">
        <f>D16*C16</f>
        <v>2400</v>
      </c>
      <c r="F16" s="102">
        <f>E16/2</f>
        <v>1200</v>
      </c>
    </row>
    <row r="17" spans="1:8" ht="15.6">
      <c r="A17" s="40" t="s">
        <v>567</v>
      </c>
      <c r="B17" s="41" t="s">
        <v>168</v>
      </c>
      <c r="C17" s="41">
        <v>1</v>
      </c>
      <c r="D17" s="161">
        <f>'Item list 2025 '!D212</f>
        <v>220</v>
      </c>
      <c r="E17" s="161">
        <f>D17*C17</f>
        <v>220</v>
      </c>
      <c r="F17" s="102">
        <f>E17/2</f>
        <v>110</v>
      </c>
    </row>
    <row r="18" spans="1:8" ht="15.6">
      <c r="A18" s="320" t="s">
        <v>786</v>
      </c>
      <c r="B18" s="494" t="s">
        <v>64</v>
      </c>
      <c r="C18" s="494">
        <v>20</v>
      </c>
      <c r="D18" s="414">
        <f>'Item list 2025 '!D231</f>
        <v>65</v>
      </c>
      <c r="E18" s="161">
        <f>D18*C18</f>
        <v>1300</v>
      </c>
      <c r="F18" s="102">
        <f>E18/2</f>
        <v>650</v>
      </c>
    </row>
    <row r="19" spans="1:8" ht="16.2">
      <c r="A19" s="538" t="s">
        <v>497</v>
      </c>
      <c r="B19" s="539"/>
      <c r="C19" s="539"/>
      <c r="D19" s="539"/>
      <c r="E19" s="540"/>
      <c r="F19" s="165"/>
    </row>
    <row r="20" spans="1:8" ht="15.6">
      <c r="A20" s="510" t="s">
        <v>795</v>
      </c>
      <c r="B20" s="504" t="s">
        <v>499</v>
      </c>
      <c r="C20" s="506">
        <v>15</v>
      </c>
      <c r="D20" s="505">
        <f>'Item list 2025 '!D10</f>
        <v>85</v>
      </c>
      <c r="E20" s="505">
        <f>D20*C20</f>
        <v>1275</v>
      </c>
      <c r="F20" s="165">
        <f>E20/2</f>
        <v>637.5</v>
      </c>
    </row>
    <row r="21" spans="1:8" ht="15.6">
      <c r="A21" s="150" t="s">
        <v>28</v>
      </c>
      <c r="B21" s="54" t="s">
        <v>499</v>
      </c>
      <c r="C21" s="54">
        <v>10</v>
      </c>
      <c r="D21" s="166">
        <f>'Item list 2025 '!D10</f>
        <v>85</v>
      </c>
      <c r="E21" s="167">
        <f t="shared" ref="E21:E25" si="5">D21*C21</f>
        <v>850</v>
      </c>
      <c r="F21" s="102">
        <f t="shared" ref="F21:F27" si="6">E21/2</f>
        <v>425</v>
      </c>
    </row>
    <row r="22" spans="1:8" ht="15.6">
      <c r="A22" s="40" t="s">
        <v>617</v>
      </c>
      <c r="B22" s="41" t="s">
        <v>499</v>
      </c>
      <c r="C22" s="41">
        <v>16</v>
      </c>
      <c r="D22" s="161">
        <f>'Item list 2025 '!D5</f>
        <v>600</v>
      </c>
      <c r="E22" s="161">
        <f>D22*C22</f>
        <v>9600</v>
      </c>
      <c r="F22" s="102">
        <v>7</v>
      </c>
      <c r="H22" t="s">
        <v>635</v>
      </c>
    </row>
    <row r="23" spans="1:8" ht="15.6">
      <c r="A23" s="168" t="s">
        <v>568</v>
      </c>
      <c r="B23" s="41" t="s">
        <v>499</v>
      </c>
      <c r="C23" s="41">
        <v>15</v>
      </c>
      <c r="D23" s="166">
        <f>'Item list 2025 '!D10</f>
        <v>85</v>
      </c>
      <c r="E23" s="169">
        <f t="shared" si="5"/>
        <v>1275</v>
      </c>
      <c r="F23" s="102">
        <f t="shared" si="6"/>
        <v>637.5</v>
      </c>
    </row>
    <row r="24" spans="1:8" ht="15.6">
      <c r="A24" s="168" t="s">
        <v>501</v>
      </c>
      <c r="B24" s="41" t="s">
        <v>499</v>
      </c>
      <c r="C24" s="41">
        <v>2</v>
      </c>
      <c r="D24" s="166">
        <f>'Item list 2025 '!D10</f>
        <v>85</v>
      </c>
      <c r="E24" s="169">
        <f t="shared" si="5"/>
        <v>170</v>
      </c>
      <c r="F24" s="102">
        <f t="shared" si="6"/>
        <v>85</v>
      </c>
    </row>
    <row r="25" spans="1:8" ht="15.6">
      <c r="A25" s="168" t="s">
        <v>502</v>
      </c>
      <c r="B25" s="41" t="s">
        <v>499</v>
      </c>
      <c r="C25" s="517">
        <v>60</v>
      </c>
      <c r="D25" s="166">
        <f>'Item list 2025 '!D10</f>
        <v>85</v>
      </c>
      <c r="E25" s="169">
        <f t="shared" si="5"/>
        <v>5100</v>
      </c>
      <c r="F25" s="102">
        <f t="shared" si="6"/>
        <v>2550</v>
      </c>
    </row>
    <row r="26" spans="1:8" ht="15.6">
      <c r="A26" s="171" t="s">
        <v>509</v>
      </c>
      <c r="B26" s="172"/>
      <c r="C26" s="172"/>
      <c r="D26" s="173"/>
      <c r="E26" s="174">
        <f>SUM(E8:E25)</f>
        <v>75170</v>
      </c>
      <c r="F26" s="175">
        <f t="shared" si="6"/>
        <v>37585</v>
      </c>
    </row>
    <row r="27" spans="1:8" ht="15.6">
      <c r="A27" s="176" t="s">
        <v>510</v>
      </c>
      <c r="B27" s="138"/>
      <c r="C27" s="138"/>
      <c r="D27" s="177"/>
      <c r="E27" s="178">
        <f>E5-E26</f>
        <v>43630</v>
      </c>
      <c r="F27" s="179">
        <f t="shared" si="6"/>
        <v>21815</v>
      </c>
    </row>
    <row r="28" spans="1:8" ht="15.6">
      <c r="A28" s="180" t="s">
        <v>511</v>
      </c>
      <c r="B28" s="181"/>
      <c r="C28" s="181"/>
      <c r="D28" s="182"/>
      <c r="E28" s="183">
        <f>E27/E5</f>
        <v>0.36725589225589228</v>
      </c>
      <c r="F28" s="184">
        <f>F27/F5</f>
        <v>0.36725589225589228</v>
      </c>
    </row>
    <row r="29" spans="1:8" ht="15.6">
      <c r="A29" s="185" t="s">
        <v>569</v>
      </c>
      <c r="B29" s="93"/>
      <c r="C29" s="93"/>
      <c r="D29" s="160"/>
      <c r="E29" s="186">
        <f>E27/2</f>
        <v>21815</v>
      </c>
      <c r="F29" s="187">
        <f t="shared" ref="F29:F31" si="7">E29/2</f>
        <v>10907.5</v>
      </c>
    </row>
    <row r="30" spans="1:8" ht="15.6">
      <c r="A30" s="185" t="s">
        <v>512</v>
      </c>
      <c r="B30" s="93" t="s">
        <v>513</v>
      </c>
      <c r="C30" s="93"/>
      <c r="D30" s="160"/>
      <c r="E30" s="186">
        <f>SUM(E26/C4)</f>
        <v>63.274410774410775</v>
      </c>
      <c r="F30" s="187">
        <f t="shared" si="7"/>
        <v>31.637205387205388</v>
      </c>
    </row>
    <row r="31" spans="1:8" ht="15.6">
      <c r="A31" s="188" t="s">
        <v>514</v>
      </c>
      <c r="B31" s="189" t="s">
        <v>477</v>
      </c>
      <c r="C31" s="189"/>
      <c r="D31" s="190"/>
      <c r="E31" s="191">
        <f>SUM(E26/D4)</f>
        <v>751.7</v>
      </c>
      <c r="F31" s="187">
        <f t="shared" si="7"/>
        <v>375.85</v>
      </c>
    </row>
    <row r="32" spans="1:8" ht="15.6">
      <c r="A32" s="119"/>
      <c r="B32" s="117"/>
      <c r="C32" s="117"/>
      <c r="D32" s="118"/>
      <c r="E32" s="118"/>
      <c r="F32" s="4"/>
    </row>
    <row r="33" spans="1:11" ht="15.6">
      <c r="A33" s="119"/>
      <c r="B33" s="117"/>
      <c r="C33" s="117"/>
      <c r="D33" s="118"/>
      <c r="E33" s="118"/>
      <c r="F33" s="4"/>
    </row>
    <row r="34" spans="1:11" ht="15.6">
      <c r="A34" s="113" t="s">
        <v>552</v>
      </c>
      <c r="B34" s="117"/>
      <c r="C34" s="117"/>
      <c r="D34" s="118"/>
      <c r="E34" s="118"/>
      <c r="F34" s="4"/>
    </row>
    <row r="35" spans="1:11" ht="15.6">
      <c r="A35" s="119" t="s">
        <v>570</v>
      </c>
      <c r="B35" s="117"/>
      <c r="C35" s="117"/>
      <c r="D35" s="118"/>
      <c r="E35" s="118"/>
      <c r="F35" s="4"/>
    </row>
    <row r="36" spans="1:11" ht="15.6">
      <c r="A36" s="113" t="s">
        <v>555</v>
      </c>
      <c r="B36" s="117"/>
      <c r="C36" s="117"/>
      <c r="D36" s="118"/>
      <c r="E36" s="118"/>
      <c r="F36" s="4"/>
    </row>
    <row r="37" spans="1:11" ht="15.6">
      <c r="A37" s="121" t="s">
        <v>571</v>
      </c>
      <c r="B37" s="192"/>
      <c r="C37" s="192"/>
      <c r="D37" s="193"/>
      <c r="E37" s="193"/>
      <c r="F37" s="194"/>
      <c r="G37" s="195"/>
      <c r="H37" s="195"/>
      <c r="I37" s="195"/>
      <c r="J37" s="195"/>
      <c r="K37" s="195"/>
    </row>
    <row r="38" spans="1:11" ht="15.6">
      <c r="A38" s="119"/>
      <c r="B38" s="117"/>
      <c r="C38" s="117"/>
      <c r="D38" s="118"/>
      <c r="E38" s="118"/>
      <c r="F38" s="4"/>
    </row>
    <row r="39" spans="1:11" ht="15.6">
      <c r="A39" s="119"/>
      <c r="B39" s="117"/>
      <c r="C39" s="117"/>
      <c r="D39" s="118"/>
      <c r="E39" s="118"/>
      <c r="F39" s="4"/>
    </row>
    <row r="40" spans="1:11" ht="15.6">
      <c r="A40" s="119"/>
      <c r="B40" s="117"/>
      <c r="C40" s="117"/>
      <c r="D40" s="118"/>
      <c r="E40" s="118"/>
      <c r="F40" s="4"/>
    </row>
    <row r="41" spans="1:11" ht="15.6">
      <c r="A41" s="119"/>
      <c r="B41" s="117"/>
      <c r="C41" s="117"/>
      <c r="D41" s="118"/>
      <c r="E41" s="118"/>
      <c r="F41" s="4"/>
    </row>
    <row r="42" spans="1:11" ht="15.6">
      <c r="A42" s="119"/>
      <c r="B42" s="117"/>
      <c r="C42" s="117"/>
      <c r="D42" s="118"/>
      <c r="E42" s="118"/>
      <c r="F42" s="4"/>
    </row>
    <row r="43" spans="1:11" ht="15.6">
      <c r="A43" s="119"/>
      <c r="B43" s="117"/>
      <c r="C43" s="117"/>
      <c r="D43" s="118"/>
      <c r="E43" s="118"/>
      <c r="F43" s="4"/>
    </row>
    <row r="44" spans="1:11" ht="15.6">
      <c r="A44" s="119"/>
      <c r="B44" s="117"/>
      <c r="C44" s="117"/>
      <c r="D44" s="118"/>
      <c r="E44" s="118"/>
      <c r="F44" s="4"/>
    </row>
    <row r="45" spans="1:11" ht="15.6">
      <c r="A45" s="119"/>
      <c r="B45" s="117"/>
      <c r="C45" s="117"/>
      <c r="D45" s="118"/>
      <c r="E45" s="118"/>
      <c r="F45" s="4"/>
    </row>
    <row r="46" spans="1:11" ht="15.6">
      <c r="A46" s="119"/>
      <c r="B46" s="117"/>
      <c r="C46" s="117"/>
      <c r="D46" s="118"/>
      <c r="E46" s="118"/>
      <c r="F46" s="4"/>
    </row>
    <row r="47" spans="1:11" ht="15.6">
      <c r="A47" s="119"/>
      <c r="B47" s="117"/>
      <c r="C47" s="117"/>
      <c r="D47" s="118"/>
      <c r="E47" s="118"/>
      <c r="F47" s="4"/>
    </row>
    <row r="48" spans="1:11" ht="15.6">
      <c r="A48" s="119"/>
      <c r="B48" s="117"/>
      <c r="C48" s="117"/>
      <c r="D48" s="118"/>
      <c r="E48" s="118"/>
      <c r="F48" s="4"/>
    </row>
    <row r="49" spans="1:6" ht="15.6">
      <c r="A49" s="119"/>
      <c r="B49" s="117"/>
      <c r="C49" s="117"/>
      <c r="D49" s="118"/>
      <c r="E49" s="118"/>
      <c r="F49" s="4"/>
    </row>
    <row r="50" spans="1:6" ht="15.6">
      <c r="A50" s="119"/>
      <c r="B50" s="117"/>
      <c r="C50" s="117"/>
      <c r="D50" s="118"/>
      <c r="E50" s="118"/>
      <c r="F50" s="4"/>
    </row>
    <row r="51" spans="1:6" ht="15.6">
      <c r="A51" s="119"/>
      <c r="B51" s="117"/>
      <c r="C51" s="117"/>
      <c r="D51" s="118"/>
      <c r="E51" s="118"/>
      <c r="F51" s="4"/>
    </row>
    <row r="52" spans="1:6" ht="15.6">
      <c r="A52" s="119"/>
      <c r="B52" s="117"/>
      <c r="C52" s="117"/>
      <c r="D52" s="118"/>
      <c r="E52" s="118"/>
      <c r="F52" s="4"/>
    </row>
    <row r="53" spans="1:6" ht="15.6">
      <c r="A53" s="119"/>
      <c r="B53" s="117"/>
      <c r="C53" s="117"/>
      <c r="D53" s="118"/>
      <c r="E53" s="118"/>
      <c r="F53" s="4"/>
    </row>
    <row r="54" spans="1:6" ht="15.6">
      <c r="A54" s="119"/>
      <c r="B54" s="117"/>
      <c r="C54" s="117"/>
      <c r="D54" s="118"/>
      <c r="E54" s="118"/>
      <c r="F54" s="4"/>
    </row>
    <row r="55" spans="1:6" ht="15.6">
      <c r="A55" s="119"/>
      <c r="B55" s="117"/>
      <c r="C55" s="117"/>
      <c r="D55" s="118"/>
      <c r="E55" s="118"/>
      <c r="F55" s="4"/>
    </row>
    <row r="56" spans="1:6" ht="15.6">
      <c r="A56" s="119"/>
      <c r="B56" s="117"/>
      <c r="C56" s="117"/>
      <c r="D56" s="118"/>
      <c r="E56" s="118"/>
      <c r="F56" s="4"/>
    </row>
    <row r="57" spans="1:6" ht="15.6">
      <c r="A57" s="119"/>
      <c r="B57" s="117"/>
      <c r="C57" s="117"/>
      <c r="D57" s="118"/>
      <c r="E57" s="118"/>
      <c r="F57" s="4"/>
    </row>
    <row r="58" spans="1:6" ht="15.6">
      <c r="A58" s="119"/>
      <c r="B58" s="117"/>
      <c r="C58" s="117"/>
      <c r="D58" s="118"/>
      <c r="E58" s="118"/>
      <c r="F58" s="4"/>
    </row>
    <row r="59" spans="1:6" ht="15.6">
      <c r="A59" s="119"/>
      <c r="B59" s="117"/>
      <c r="C59" s="117"/>
      <c r="D59" s="118"/>
      <c r="E59" s="118"/>
      <c r="F59" s="4"/>
    </row>
    <row r="60" spans="1:6" ht="15.6">
      <c r="A60" s="119"/>
      <c r="B60" s="117"/>
      <c r="C60" s="117"/>
      <c r="D60" s="118"/>
      <c r="E60" s="118"/>
      <c r="F60" s="4"/>
    </row>
    <row r="61" spans="1:6" ht="15.6">
      <c r="A61" s="119"/>
      <c r="B61" s="117"/>
      <c r="C61" s="117"/>
      <c r="D61" s="118"/>
      <c r="E61" s="118"/>
      <c r="F61" s="4"/>
    </row>
    <row r="62" spans="1:6" ht="15.6">
      <c r="A62" s="119"/>
      <c r="B62" s="117"/>
      <c r="C62" s="117"/>
      <c r="D62" s="118"/>
      <c r="E62" s="118"/>
      <c r="F62" s="4"/>
    </row>
    <row r="63" spans="1:6" ht="15.6">
      <c r="A63" s="119"/>
      <c r="B63" s="117"/>
      <c r="C63" s="117"/>
      <c r="D63" s="118"/>
      <c r="E63" s="118"/>
      <c r="F63" s="4"/>
    </row>
    <row r="64" spans="1:6" ht="15.6">
      <c r="A64" s="119"/>
      <c r="B64" s="117"/>
      <c r="C64" s="117"/>
      <c r="D64" s="118"/>
      <c r="E64" s="118"/>
      <c r="F64" s="4"/>
    </row>
    <row r="65" spans="1:6" ht="15.6">
      <c r="A65" s="119"/>
      <c r="B65" s="117"/>
      <c r="C65" s="117"/>
      <c r="D65" s="118"/>
      <c r="E65" s="118"/>
      <c r="F65" s="4"/>
    </row>
    <row r="66" spans="1:6" ht="15.6">
      <c r="A66" s="119"/>
      <c r="B66" s="117"/>
      <c r="C66" s="117"/>
      <c r="D66" s="118"/>
      <c r="E66" s="118"/>
      <c r="F66" s="4"/>
    </row>
    <row r="67" spans="1:6" ht="15.6">
      <c r="A67" s="119"/>
      <c r="B67" s="117"/>
      <c r="C67" s="117"/>
      <c r="D67" s="118"/>
      <c r="E67" s="118"/>
      <c r="F67" s="4"/>
    </row>
    <row r="68" spans="1:6" ht="15.6">
      <c r="A68" s="119"/>
      <c r="B68" s="117"/>
      <c r="C68" s="117"/>
      <c r="D68" s="118"/>
      <c r="E68" s="118"/>
      <c r="F68" s="4"/>
    </row>
    <row r="69" spans="1:6" ht="15.6">
      <c r="A69" s="119"/>
      <c r="B69" s="117"/>
      <c r="C69" s="117"/>
      <c r="D69" s="118"/>
      <c r="E69" s="118"/>
      <c r="F69" s="4"/>
    </row>
    <row r="70" spans="1:6" ht="15.6">
      <c r="A70" s="119"/>
      <c r="B70" s="117"/>
      <c r="C70" s="117"/>
      <c r="D70" s="118"/>
      <c r="E70" s="118"/>
      <c r="F70" s="4"/>
    </row>
    <row r="71" spans="1:6" ht="15.6">
      <c r="A71" s="119"/>
      <c r="B71" s="117"/>
      <c r="C71" s="117"/>
      <c r="D71" s="118"/>
      <c r="E71" s="118"/>
      <c r="F71" s="4"/>
    </row>
    <row r="72" spans="1:6" ht="15.6">
      <c r="A72" s="119"/>
      <c r="B72" s="117"/>
      <c r="C72" s="117"/>
      <c r="D72" s="118"/>
      <c r="E72" s="118"/>
      <c r="F72" s="4"/>
    </row>
    <row r="73" spans="1:6" ht="15.6">
      <c r="A73" s="119"/>
      <c r="B73" s="117"/>
      <c r="C73" s="117"/>
      <c r="D73" s="118"/>
      <c r="E73" s="118"/>
      <c r="F73" s="4"/>
    </row>
    <row r="74" spans="1:6" ht="15.6">
      <c r="A74" s="119"/>
      <c r="B74" s="117"/>
      <c r="C74" s="117"/>
      <c r="D74" s="118"/>
      <c r="E74" s="118"/>
      <c r="F74" s="4"/>
    </row>
    <row r="75" spans="1:6" ht="15.6">
      <c r="A75" s="119"/>
      <c r="B75" s="117"/>
      <c r="C75" s="117"/>
      <c r="D75" s="118"/>
      <c r="E75" s="118"/>
      <c r="F75" s="4"/>
    </row>
    <row r="76" spans="1:6" ht="15.6">
      <c r="A76" s="119"/>
      <c r="B76" s="117"/>
      <c r="C76" s="117"/>
      <c r="D76" s="118"/>
      <c r="E76" s="118"/>
      <c r="F76" s="4"/>
    </row>
    <row r="77" spans="1:6" ht="15.6">
      <c r="A77" s="119"/>
      <c r="B77" s="117"/>
      <c r="C77" s="117"/>
      <c r="D77" s="118"/>
      <c r="E77" s="118"/>
      <c r="F77" s="4"/>
    </row>
    <row r="78" spans="1:6" ht="15.6">
      <c r="A78" s="119"/>
      <c r="B78" s="117"/>
      <c r="C78" s="117"/>
      <c r="D78" s="118"/>
      <c r="E78" s="118"/>
      <c r="F78" s="4"/>
    </row>
    <row r="79" spans="1:6" ht="15.6">
      <c r="A79" s="119"/>
      <c r="B79" s="117"/>
      <c r="C79" s="117"/>
      <c r="D79" s="118"/>
      <c r="E79" s="118"/>
      <c r="F79" s="4"/>
    </row>
    <row r="80" spans="1:6" ht="15.6">
      <c r="A80" s="119"/>
      <c r="B80" s="117"/>
      <c r="C80" s="117"/>
      <c r="D80" s="118"/>
      <c r="E80" s="118"/>
      <c r="F80" s="4"/>
    </row>
    <row r="81" spans="1:6" ht="15.6">
      <c r="A81" s="119"/>
      <c r="B81" s="117"/>
      <c r="C81" s="117"/>
      <c r="D81" s="118"/>
      <c r="E81" s="118"/>
      <c r="F81" s="4"/>
    </row>
    <row r="82" spans="1:6" ht="15.6">
      <c r="A82" s="119"/>
      <c r="B82" s="117"/>
      <c r="C82" s="117"/>
      <c r="D82" s="118"/>
      <c r="E82" s="118"/>
      <c r="F82" s="4"/>
    </row>
    <row r="83" spans="1:6" ht="15.6">
      <c r="A83" s="119"/>
      <c r="B83" s="117"/>
      <c r="C83" s="117"/>
      <c r="D83" s="118"/>
      <c r="E83" s="118"/>
      <c r="F83" s="4"/>
    </row>
    <row r="84" spans="1:6" ht="15.6">
      <c r="A84" s="119"/>
      <c r="B84" s="117"/>
      <c r="C84" s="117"/>
      <c r="D84" s="118"/>
      <c r="E84" s="118"/>
      <c r="F84" s="4"/>
    </row>
    <row r="85" spans="1:6" ht="15.6">
      <c r="A85" s="119"/>
      <c r="B85" s="117"/>
      <c r="C85" s="117"/>
      <c r="D85" s="118"/>
      <c r="E85" s="118"/>
      <c r="F85" s="4"/>
    </row>
    <row r="86" spans="1:6" ht="15.6">
      <c r="A86" s="119"/>
      <c r="B86" s="117"/>
      <c r="C86" s="117"/>
      <c r="D86" s="118"/>
      <c r="E86" s="118"/>
      <c r="F86" s="4"/>
    </row>
    <row r="87" spans="1:6" ht="15.6">
      <c r="A87" s="119"/>
      <c r="B87" s="117"/>
      <c r="C87" s="117"/>
      <c r="D87" s="118"/>
      <c r="E87" s="118"/>
      <c r="F87" s="4"/>
    </row>
    <row r="88" spans="1:6" ht="15.6">
      <c r="A88" s="119"/>
      <c r="B88" s="117"/>
      <c r="C88" s="117"/>
      <c r="D88" s="118"/>
      <c r="E88" s="118"/>
      <c r="F88" s="4"/>
    </row>
    <row r="89" spans="1:6" ht="15.6">
      <c r="A89" s="119"/>
      <c r="B89" s="117"/>
      <c r="C89" s="117"/>
      <c r="D89" s="118"/>
      <c r="E89" s="118"/>
      <c r="F89" s="4"/>
    </row>
    <row r="90" spans="1:6" ht="15.6">
      <c r="A90" s="119"/>
      <c r="B90" s="117"/>
      <c r="C90" s="117"/>
      <c r="D90" s="118"/>
      <c r="E90" s="118"/>
      <c r="F90" s="4"/>
    </row>
    <row r="91" spans="1:6" ht="15.6">
      <c r="A91" s="119"/>
      <c r="B91" s="117"/>
      <c r="C91" s="117"/>
      <c r="D91" s="118"/>
      <c r="E91" s="118"/>
      <c r="F91" s="4"/>
    </row>
    <row r="92" spans="1:6" ht="15.6">
      <c r="A92" s="119"/>
      <c r="B92" s="117"/>
      <c r="C92" s="117"/>
      <c r="D92" s="118"/>
      <c r="E92" s="118"/>
      <c r="F92" s="4"/>
    </row>
    <row r="93" spans="1:6" ht="15.6">
      <c r="A93" s="119"/>
      <c r="B93" s="117"/>
      <c r="C93" s="117"/>
      <c r="D93" s="118"/>
      <c r="E93" s="118"/>
      <c r="F93" s="4"/>
    </row>
    <row r="94" spans="1:6" ht="15.6">
      <c r="A94" s="119"/>
      <c r="B94" s="117"/>
      <c r="C94" s="117"/>
      <c r="D94" s="118"/>
      <c r="E94" s="118"/>
      <c r="F94" s="4"/>
    </row>
    <row r="95" spans="1:6" ht="15.6">
      <c r="A95" s="119"/>
      <c r="B95" s="117"/>
      <c r="C95" s="117"/>
      <c r="D95" s="118"/>
      <c r="E95" s="118"/>
      <c r="F95" s="4"/>
    </row>
    <row r="96" spans="1:6" ht="15.6">
      <c r="A96" s="119"/>
      <c r="B96" s="117"/>
      <c r="C96" s="117"/>
      <c r="D96" s="118"/>
      <c r="E96" s="118"/>
      <c r="F96" s="4"/>
    </row>
    <row r="97" spans="1:6" ht="15.6">
      <c r="A97" s="119"/>
      <c r="B97" s="117"/>
      <c r="C97" s="117"/>
      <c r="D97" s="118"/>
      <c r="E97" s="118"/>
      <c r="F97" s="4"/>
    </row>
    <row r="98" spans="1:6" ht="15.6">
      <c r="A98" s="119"/>
      <c r="B98" s="117"/>
      <c r="C98" s="117"/>
      <c r="D98" s="118"/>
      <c r="E98" s="118"/>
      <c r="F98" s="4"/>
    </row>
    <row r="99" spans="1:6" ht="15.6">
      <c r="A99" s="119"/>
      <c r="B99" s="117"/>
      <c r="C99" s="117"/>
      <c r="D99" s="118"/>
      <c r="E99" s="118"/>
      <c r="F99" s="4"/>
    </row>
    <row r="100" spans="1:6" ht="15.6">
      <c r="A100" s="119"/>
      <c r="B100" s="117"/>
      <c r="C100" s="117"/>
      <c r="D100" s="118"/>
      <c r="E100" s="118"/>
      <c r="F100" s="4"/>
    </row>
    <row r="101" spans="1:6" ht="15.6">
      <c r="A101" s="119"/>
      <c r="B101" s="117"/>
      <c r="C101" s="117"/>
      <c r="D101" s="118"/>
      <c r="E101" s="118"/>
      <c r="F101" s="4"/>
    </row>
    <row r="102" spans="1:6" ht="15.6">
      <c r="A102" s="119"/>
      <c r="B102" s="117"/>
      <c r="C102" s="117"/>
      <c r="D102" s="118"/>
      <c r="E102" s="118"/>
      <c r="F102" s="4"/>
    </row>
  </sheetData>
  <mergeCells count="4">
    <mergeCell ref="A19:E19"/>
    <mergeCell ref="A1:E1"/>
    <mergeCell ref="A6:E6"/>
    <mergeCell ref="A2:F2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2"/>
  <sheetViews>
    <sheetView topLeftCell="A22" workbookViewId="0">
      <selection activeCell="B18" sqref="A18:XFD18"/>
    </sheetView>
  </sheetViews>
  <sheetFormatPr defaultColWidth="14.44140625" defaultRowHeight="15" customHeight="1"/>
  <cols>
    <col min="1" max="1" width="43" customWidth="1"/>
    <col min="2" max="2" width="14.109375" customWidth="1"/>
    <col min="3" max="3" width="13.6640625" customWidth="1"/>
    <col min="4" max="4" width="17.88671875" customWidth="1"/>
    <col min="5" max="5" width="16" customWidth="1"/>
    <col min="6" max="6" width="15.33203125" customWidth="1"/>
    <col min="7" max="7" width="8.6640625" customWidth="1"/>
    <col min="8" max="8" width="10.88671875" customWidth="1"/>
    <col min="9" max="11" width="8.6640625" customWidth="1"/>
  </cols>
  <sheetData>
    <row r="1" spans="1:11" ht="21" customHeight="1">
      <c r="A1" s="549" t="s">
        <v>572</v>
      </c>
      <c r="B1" s="550"/>
      <c r="C1" s="550"/>
      <c r="D1" s="550"/>
      <c r="E1" s="550"/>
      <c r="F1" s="551"/>
    </row>
    <row r="2" spans="1:11" ht="21" customHeight="1">
      <c r="A2" s="547" t="s">
        <v>469</v>
      </c>
      <c r="B2" s="539"/>
      <c r="C2" s="539"/>
      <c r="D2" s="539"/>
      <c r="E2" s="540"/>
      <c r="F2" s="196"/>
    </row>
    <row r="3" spans="1:11" ht="21" customHeight="1">
      <c r="A3" s="197" t="s">
        <v>470</v>
      </c>
      <c r="B3" s="198" t="s">
        <v>471</v>
      </c>
      <c r="C3" s="198" t="s">
        <v>472</v>
      </c>
      <c r="D3" s="199" t="s">
        <v>473</v>
      </c>
      <c r="E3" s="199" t="s">
        <v>558</v>
      </c>
      <c r="F3" s="200" t="s">
        <v>573</v>
      </c>
    </row>
    <row r="4" spans="1:11" ht="21" customHeight="1">
      <c r="A4" s="201" t="s">
        <v>574</v>
      </c>
      <c r="B4" s="202" t="s">
        <v>477</v>
      </c>
      <c r="C4" s="202">
        <v>1.5</v>
      </c>
      <c r="D4" s="203">
        <v>30000</v>
      </c>
      <c r="E4" s="203">
        <f>D4*C4</f>
        <v>45000</v>
      </c>
      <c r="F4" s="196">
        <f>E4/2</f>
        <v>22500</v>
      </c>
      <c r="H4">
        <v>0.75</v>
      </c>
    </row>
    <row r="5" spans="1:11" ht="21" customHeight="1">
      <c r="A5" s="548" t="s">
        <v>575</v>
      </c>
      <c r="B5" s="539"/>
      <c r="C5" s="539"/>
      <c r="D5" s="539"/>
      <c r="E5" s="540"/>
      <c r="F5" s="196"/>
    </row>
    <row r="6" spans="1:11" ht="21" customHeight="1">
      <c r="A6" s="197" t="s">
        <v>470</v>
      </c>
      <c r="B6" s="198" t="s">
        <v>471</v>
      </c>
      <c r="C6" s="198" t="s">
        <v>479</v>
      </c>
      <c r="D6" s="199" t="s">
        <v>480</v>
      </c>
      <c r="E6" s="199" t="s">
        <v>481</v>
      </c>
      <c r="F6" s="199" t="s">
        <v>481</v>
      </c>
      <c r="G6" s="2"/>
      <c r="H6" s="2"/>
      <c r="I6" s="2"/>
      <c r="J6" s="2"/>
      <c r="K6" s="2"/>
    </row>
    <row r="7" spans="1:11" ht="21" customHeight="1">
      <c r="A7" s="201" t="s">
        <v>576</v>
      </c>
      <c r="B7" s="400" t="s">
        <v>106</v>
      </c>
      <c r="C7" s="202">
        <v>20</v>
      </c>
      <c r="D7" s="204">
        <f>'Item list 2025 '!D46</f>
        <v>540</v>
      </c>
      <c r="E7" s="203">
        <f t="shared" ref="E7:E15" si="0">D7*C7</f>
        <v>10800</v>
      </c>
      <c r="F7" s="196">
        <f t="shared" ref="F7:F12" si="1">E7/2</f>
        <v>5400</v>
      </c>
    </row>
    <row r="8" spans="1:11" ht="21" customHeight="1">
      <c r="A8" s="201" t="s">
        <v>25</v>
      </c>
      <c r="B8" s="202" t="s">
        <v>484</v>
      </c>
      <c r="C8" s="202">
        <v>2.5</v>
      </c>
      <c r="D8" s="204">
        <f>'Item list 2025 '!D2</f>
        <v>600</v>
      </c>
      <c r="E8" s="203">
        <f t="shared" si="0"/>
        <v>1500</v>
      </c>
      <c r="F8" s="196">
        <f t="shared" si="1"/>
        <v>750</v>
      </c>
    </row>
    <row r="9" spans="1:11" ht="21" customHeight="1">
      <c r="A9" s="201" t="s">
        <v>485</v>
      </c>
      <c r="B9" s="202" t="s">
        <v>484</v>
      </c>
      <c r="C9" s="202">
        <v>1.5</v>
      </c>
      <c r="D9" s="204">
        <f>'Item list 2025 '!D3</f>
        <v>600</v>
      </c>
      <c r="E9" s="203">
        <f t="shared" si="0"/>
        <v>900</v>
      </c>
      <c r="F9" s="196">
        <f t="shared" si="1"/>
        <v>450</v>
      </c>
    </row>
    <row r="10" spans="1:11" ht="21" customHeight="1">
      <c r="A10" s="201" t="s">
        <v>27</v>
      </c>
      <c r="B10" s="202" t="s">
        <v>484</v>
      </c>
      <c r="C10" s="202">
        <v>1.5</v>
      </c>
      <c r="D10" s="204">
        <f>'Item list 2025 '!D4</f>
        <v>600</v>
      </c>
      <c r="E10" s="203">
        <f t="shared" si="0"/>
        <v>900</v>
      </c>
      <c r="F10" s="196">
        <f t="shared" si="1"/>
        <v>450</v>
      </c>
    </row>
    <row r="11" spans="1:11" ht="21" customHeight="1">
      <c r="A11" s="201" t="s">
        <v>488</v>
      </c>
      <c r="B11" s="202" t="s">
        <v>271</v>
      </c>
      <c r="C11" s="202">
        <v>20</v>
      </c>
      <c r="D11" s="204">
        <f>'Item list 2025 '!D149</f>
        <v>95</v>
      </c>
      <c r="E11" s="203">
        <f t="shared" si="0"/>
        <v>1900</v>
      </c>
      <c r="F11" s="196">
        <f t="shared" si="1"/>
        <v>950</v>
      </c>
    </row>
    <row r="12" spans="1:11" ht="21" customHeight="1">
      <c r="A12" s="201" t="s">
        <v>486</v>
      </c>
      <c r="B12" s="202" t="s">
        <v>271</v>
      </c>
      <c r="C12" s="202">
        <v>3</v>
      </c>
      <c r="D12" s="203">
        <f>'Item list 2025 '!D141</f>
        <v>830</v>
      </c>
      <c r="E12" s="203">
        <f t="shared" si="0"/>
        <v>2490</v>
      </c>
      <c r="F12" s="196">
        <f t="shared" si="1"/>
        <v>1245</v>
      </c>
    </row>
    <row r="13" spans="1:11" ht="21" customHeight="1">
      <c r="A13" s="201" t="s">
        <v>543</v>
      </c>
      <c r="B13" s="400" t="s">
        <v>490</v>
      </c>
      <c r="C13" s="202">
        <v>100</v>
      </c>
      <c r="D13" s="204">
        <f>'Item list 2025 '!E8</f>
        <v>10</v>
      </c>
      <c r="E13" s="203">
        <f t="shared" si="0"/>
        <v>1000</v>
      </c>
      <c r="F13" s="196">
        <f>C13*D13</f>
        <v>1000</v>
      </c>
    </row>
    <row r="14" spans="1:11" ht="21" customHeight="1">
      <c r="A14" s="403" t="s">
        <v>329</v>
      </c>
      <c r="B14" s="400"/>
      <c r="C14" s="202"/>
      <c r="D14" s="204"/>
      <c r="E14" s="203"/>
      <c r="F14" s="196"/>
    </row>
    <row r="15" spans="1:11" ht="21" customHeight="1">
      <c r="A15" s="402" t="s">
        <v>339</v>
      </c>
      <c r="B15" s="400" t="s">
        <v>176</v>
      </c>
      <c r="C15" s="202">
        <v>1</v>
      </c>
      <c r="D15" s="204">
        <f>'Item list 2025 '!D158</f>
        <v>565</v>
      </c>
      <c r="E15" s="203">
        <f t="shared" si="0"/>
        <v>565</v>
      </c>
      <c r="F15" s="196">
        <f>C15*D15</f>
        <v>565</v>
      </c>
    </row>
    <row r="16" spans="1:11" ht="21" customHeight="1">
      <c r="A16" s="201" t="s">
        <v>171</v>
      </c>
      <c r="B16" s="202" t="s">
        <v>173</v>
      </c>
      <c r="C16" s="202">
        <v>2</v>
      </c>
      <c r="D16" s="204">
        <f>'Item list 2025 '!D177</f>
        <v>290</v>
      </c>
      <c r="E16" s="204">
        <f t="shared" ref="E16:E17" si="2">D16*C16</f>
        <v>580</v>
      </c>
      <c r="F16" s="196">
        <f>D16*C16</f>
        <v>580</v>
      </c>
    </row>
    <row r="17" spans="1:9" ht="21" customHeight="1">
      <c r="A17" s="201" t="s">
        <v>578</v>
      </c>
      <c r="B17" s="202" t="s">
        <v>173</v>
      </c>
      <c r="C17" s="202">
        <v>1</v>
      </c>
      <c r="D17" s="204">
        <f>'Item list 2025 '!D205</f>
        <v>210</v>
      </c>
      <c r="E17" s="203">
        <f t="shared" si="2"/>
        <v>210</v>
      </c>
      <c r="F17" s="196">
        <f>C17*D17</f>
        <v>210</v>
      </c>
    </row>
    <row r="18" spans="1:9" s="501" customFormat="1" ht="21">
      <c r="A18" s="495" t="s">
        <v>786</v>
      </c>
      <c r="B18" s="496" t="s">
        <v>64</v>
      </c>
      <c r="C18" s="497">
        <v>20</v>
      </c>
      <c r="D18" s="498">
        <f>'Item list 2025 '!D231</f>
        <v>65</v>
      </c>
      <c r="E18" s="499">
        <f>D18*C18</f>
        <v>1300</v>
      </c>
      <c r="F18" s="500">
        <f>E18/2</f>
        <v>650</v>
      </c>
    </row>
    <row r="19" spans="1:9" ht="21" customHeight="1">
      <c r="A19" s="547" t="s">
        <v>497</v>
      </c>
      <c r="B19" s="539"/>
      <c r="C19" s="539"/>
      <c r="D19" s="539"/>
      <c r="E19" s="540"/>
      <c r="F19" s="196"/>
    </row>
    <row r="20" spans="1:9" ht="21" customHeight="1">
      <c r="A20" s="201" t="s">
        <v>28</v>
      </c>
      <c r="B20" s="202" t="s">
        <v>499</v>
      </c>
      <c r="C20" s="202">
        <v>10</v>
      </c>
      <c r="D20" s="204">
        <f>'Item list 2025 '!D10</f>
        <v>85</v>
      </c>
      <c r="E20" s="203">
        <f t="shared" ref="E20:E26" si="3">D20*C20</f>
        <v>850</v>
      </c>
      <c r="F20" s="196">
        <f t="shared" ref="F20:F23" si="4">E20/2</f>
        <v>425</v>
      </c>
    </row>
    <row r="21" spans="1:9" ht="21" customHeight="1">
      <c r="A21" s="201" t="s">
        <v>579</v>
      </c>
      <c r="B21" s="202" t="s">
        <v>499</v>
      </c>
      <c r="C21" s="202">
        <v>32</v>
      </c>
      <c r="D21" s="204">
        <f>'Item list 2025 '!D10</f>
        <v>85</v>
      </c>
      <c r="E21" s="203">
        <f t="shared" si="3"/>
        <v>2720</v>
      </c>
      <c r="F21" s="196">
        <f t="shared" si="4"/>
        <v>1360</v>
      </c>
    </row>
    <row r="22" spans="1:9" ht="21" customHeight="1">
      <c r="A22" s="201" t="s">
        <v>580</v>
      </c>
      <c r="B22" s="202" t="s">
        <v>499</v>
      </c>
      <c r="C22" s="202">
        <v>4</v>
      </c>
      <c r="D22" s="203">
        <f>'Item list 2025 '!D10</f>
        <v>85</v>
      </c>
      <c r="E22" s="204">
        <f t="shared" si="3"/>
        <v>340</v>
      </c>
      <c r="F22" s="196">
        <f t="shared" si="4"/>
        <v>170</v>
      </c>
    </row>
    <row r="23" spans="1:9" ht="21" customHeight="1">
      <c r="A23" s="201" t="s">
        <v>502</v>
      </c>
      <c r="B23" s="202" t="s">
        <v>499</v>
      </c>
      <c r="C23" s="202">
        <v>10</v>
      </c>
      <c r="D23" s="203">
        <f>'Item list 2025 '!D10</f>
        <v>85</v>
      </c>
      <c r="E23" s="204">
        <f t="shared" si="3"/>
        <v>850</v>
      </c>
      <c r="F23" s="196">
        <f t="shared" si="4"/>
        <v>425</v>
      </c>
    </row>
    <row r="24" spans="1:9" ht="21" customHeight="1">
      <c r="A24" s="201" t="s">
        <v>581</v>
      </c>
      <c r="B24" s="202" t="s">
        <v>582</v>
      </c>
      <c r="C24" s="202">
        <v>1</v>
      </c>
      <c r="D24" s="203">
        <f>'Item list 2025 '!D135</f>
        <v>332</v>
      </c>
      <c r="E24" s="204">
        <f t="shared" si="3"/>
        <v>332</v>
      </c>
      <c r="F24" s="196">
        <f t="shared" ref="F24:F25" si="5">C24*D24</f>
        <v>332</v>
      </c>
    </row>
    <row r="25" spans="1:9" ht="21" customHeight="1">
      <c r="A25" s="201" t="s">
        <v>583</v>
      </c>
      <c r="B25" s="401" t="s">
        <v>735</v>
      </c>
      <c r="C25" s="205">
        <v>1</v>
      </c>
      <c r="D25" s="206">
        <f>'Item list 2025 '!D11</f>
        <v>550</v>
      </c>
      <c r="E25" s="207">
        <f t="shared" si="3"/>
        <v>550</v>
      </c>
      <c r="F25" s="208">
        <f t="shared" si="5"/>
        <v>550</v>
      </c>
    </row>
    <row r="26" spans="1:9" ht="21" customHeight="1">
      <c r="A26" s="201" t="s">
        <v>584</v>
      </c>
      <c r="B26" s="202" t="s">
        <v>499</v>
      </c>
      <c r="C26" s="202">
        <v>20</v>
      </c>
      <c r="D26" s="203">
        <f>'Item list 2025 '!D10</f>
        <v>85</v>
      </c>
      <c r="E26" s="204">
        <f t="shared" si="3"/>
        <v>1700</v>
      </c>
      <c r="F26" s="196">
        <f>E26/2</f>
        <v>850</v>
      </c>
    </row>
    <row r="27" spans="1:9" ht="21" customHeight="1">
      <c r="A27" s="209" t="s">
        <v>509</v>
      </c>
      <c r="B27" s="210"/>
      <c r="C27" s="210"/>
      <c r="D27" s="211"/>
      <c r="E27" s="212">
        <f>SUM(E7:E26)</f>
        <v>29487</v>
      </c>
      <c r="F27" s="212">
        <f>SUM(F7:F26)</f>
        <v>16362</v>
      </c>
    </row>
    <row r="28" spans="1:9" ht="21" customHeight="1">
      <c r="A28" s="213" t="s">
        <v>510</v>
      </c>
      <c r="B28" s="214"/>
      <c r="C28" s="214"/>
      <c r="D28" s="215"/>
      <c r="E28" s="216">
        <f>SUM(E4-E27)</f>
        <v>15513</v>
      </c>
      <c r="F28" s="217">
        <f>F4-F27</f>
        <v>6138</v>
      </c>
    </row>
    <row r="29" spans="1:9" ht="21" customHeight="1">
      <c r="A29" s="218" t="s">
        <v>511</v>
      </c>
      <c r="B29" s="219"/>
      <c r="C29" s="219"/>
      <c r="D29" s="220"/>
      <c r="E29" s="221">
        <f>E28/E4</f>
        <v>0.34473333333333334</v>
      </c>
      <c r="F29" s="222">
        <f>F28/F4</f>
        <v>0.27279999999999999</v>
      </c>
    </row>
    <row r="30" spans="1:9" ht="21" customHeight="1">
      <c r="A30" s="197" t="s">
        <v>512</v>
      </c>
      <c r="B30" s="198" t="s">
        <v>513</v>
      </c>
      <c r="C30" s="198"/>
      <c r="D30" s="199"/>
      <c r="E30" s="223">
        <f>SUM(E27/C4)</f>
        <v>19658</v>
      </c>
      <c r="F30" s="224">
        <f>F27/H4</f>
        <v>21816</v>
      </c>
      <c r="H30" s="6"/>
    </row>
    <row r="31" spans="1:9" ht="21" customHeight="1">
      <c r="A31" s="197" t="s">
        <v>514</v>
      </c>
      <c r="B31" s="198" t="s">
        <v>551</v>
      </c>
      <c r="C31" s="198"/>
      <c r="D31" s="199"/>
      <c r="E31" s="225">
        <f>E27/D4</f>
        <v>0.9829</v>
      </c>
      <c r="F31" s="200">
        <f>F27/D4</f>
        <v>0.5454</v>
      </c>
      <c r="I31" t="s">
        <v>585</v>
      </c>
    </row>
    <row r="32" spans="1:9" ht="21" customHeight="1">
      <c r="A32" s="226"/>
      <c r="B32" s="227"/>
      <c r="C32" s="227"/>
      <c r="D32" s="228"/>
      <c r="E32" s="228"/>
      <c r="F32" s="229"/>
    </row>
    <row r="33" spans="1:6" ht="21" customHeight="1">
      <c r="A33" s="230" t="s">
        <v>523</v>
      </c>
      <c r="B33" s="227"/>
      <c r="C33" s="227"/>
      <c r="D33" s="228"/>
      <c r="E33" s="228"/>
      <c r="F33" s="229"/>
    </row>
    <row r="34" spans="1:6" ht="21" customHeight="1">
      <c r="A34" s="231" t="s">
        <v>586</v>
      </c>
      <c r="B34" s="227"/>
      <c r="C34" s="227"/>
      <c r="D34" s="228"/>
      <c r="E34" s="228"/>
      <c r="F34" s="229"/>
    </row>
    <row r="35" spans="1:6" ht="21" customHeight="1">
      <c r="A35" s="231" t="s">
        <v>587</v>
      </c>
      <c r="B35" s="227"/>
      <c r="C35" s="227"/>
      <c r="D35" s="228"/>
      <c r="E35" s="228"/>
      <c r="F35" s="229"/>
    </row>
    <row r="36" spans="1:6" ht="21" customHeight="1">
      <c r="A36" s="231" t="s">
        <v>588</v>
      </c>
      <c r="B36" s="227"/>
      <c r="C36" s="227"/>
      <c r="D36" s="228"/>
      <c r="E36" s="228"/>
      <c r="F36" s="229"/>
    </row>
    <row r="37" spans="1:6" ht="21" customHeight="1">
      <c r="A37" s="230" t="s">
        <v>555</v>
      </c>
      <c r="B37" s="227"/>
      <c r="C37" s="227"/>
      <c r="D37" s="228"/>
      <c r="E37" s="228"/>
      <c r="F37" s="229"/>
    </row>
    <row r="38" spans="1:6" ht="21" customHeight="1">
      <c r="A38" s="226" t="s">
        <v>589</v>
      </c>
      <c r="B38" s="227"/>
      <c r="C38" s="227"/>
      <c r="D38" s="228"/>
      <c r="E38" s="228"/>
      <c r="F38" s="229"/>
    </row>
    <row r="39" spans="1:6" ht="21" customHeight="1">
      <c r="A39" s="226"/>
      <c r="B39" s="227"/>
      <c r="C39" s="227"/>
      <c r="D39" s="228"/>
      <c r="E39" s="228"/>
      <c r="F39" s="229"/>
    </row>
    <row r="40" spans="1:6" ht="21" customHeight="1">
      <c r="A40" s="226"/>
      <c r="B40" s="227"/>
      <c r="C40" s="227"/>
      <c r="D40" s="228"/>
      <c r="E40" s="228"/>
      <c r="F40" s="229"/>
    </row>
    <row r="41" spans="1:6" ht="21" customHeight="1">
      <c r="A41" s="226"/>
      <c r="B41" s="227"/>
      <c r="C41" s="227"/>
      <c r="D41" s="228"/>
      <c r="E41" s="228"/>
      <c r="F41" s="229"/>
    </row>
    <row r="42" spans="1:6" ht="21" customHeight="1">
      <c r="A42" s="226"/>
      <c r="B42" s="227"/>
      <c r="C42" s="227"/>
      <c r="D42" s="228"/>
      <c r="E42" s="228"/>
      <c r="F42" s="229"/>
    </row>
    <row r="43" spans="1:6" ht="21" customHeight="1">
      <c r="A43" s="226"/>
      <c r="B43" s="227"/>
      <c r="C43" s="227"/>
      <c r="D43" s="228"/>
      <c r="E43" s="228"/>
      <c r="F43" s="229"/>
    </row>
    <row r="44" spans="1:6" ht="21" customHeight="1">
      <c r="A44" s="226"/>
      <c r="B44" s="227"/>
      <c r="C44" s="227"/>
      <c r="D44" s="228"/>
      <c r="E44" s="228"/>
      <c r="F44" s="229"/>
    </row>
    <row r="45" spans="1:6" ht="21" customHeight="1">
      <c r="A45" s="226"/>
      <c r="B45" s="227"/>
      <c r="C45" s="227"/>
      <c r="D45" s="228"/>
      <c r="E45" s="228"/>
      <c r="F45" s="229"/>
    </row>
    <row r="46" spans="1:6" ht="21" customHeight="1">
      <c r="A46" s="226"/>
      <c r="B46" s="227"/>
      <c r="C46" s="227"/>
      <c r="D46" s="228"/>
      <c r="E46" s="228"/>
      <c r="F46" s="229"/>
    </row>
    <row r="47" spans="1:6" ht="21" customHeight="1">
      <c r="A47" s="226"/>
      <c r="B47" s="227"/>
      <c r="C47" s="227"/>
      <c r="D47" s="228"/>
      <c r="E47" s="228"/>
      <c r="F47" s="229"/>
    </row>
    <row r="48" spans="1:6" ht="21" customHeight="1">
      <c r="A48" s="226"/>
      <c r="B48" s="227"/>
      <c r="C48" s="227"/>
      <c r="D48" s="228"/>
      <c r="E48" s="228"/>
      <c r="F48" s="229"/>
    </row>
    <row r="49" spans="1:6" ht="21" customHeight="1">
      <c r="A49" s="226"/>
      <c r="B49" s="227"/>
      <c r="C49" s="227"/>
      <c r="D49" s="228"/>
      <c r="E49" s="228"/>
      <c r="F49" s="229"/>
    </row>
    <row r="50" spans="1:6" ht="21" customHeight="1">
      <c r="A50" s="226"/>
      <c r="B50" s="227"/>
      <c r="C50" s="227"/>
      <c r="D50" s="228"/>
      <c r="E50" s="228"/>
      <c r="F50" s="229"/>
    </row>
    <row r="51" spans="1:6" ht="21" customHeight="1">
      <c r="A51" s="226"/>
      <c r="B51" s="227"/>
      <c r="C51" s="227"/>
      <c r="D51" s="228"/>
      <c r="E51" s="228"/>
      <c r="F51" s="229"/>
    </row>
    <row r="52" spans="1:6" ht="21" customHeight="1">
      <c r="A52" s="226"/>
      <c r="B52" s="227"/>
      <c r="C52" s="227"/>
      <c r="D52" s="228"/>
      <c r="E52" s="228"/>
      <c r="F52" s="229"/>
    </row>
    <row r="53" spans="1:6" ht="21" customHeight="1">
      <c r="A53" s="226"/>
      <c r="B53" s="227"/>
      <c r="C53" s="227"/>
      <c r="D53" s="228"/>
      <c r="E53" s="228"/>
      <c r="F53" s="229"/>
    </row>
    <row r="54" spans="1:6" ht="21" customHeight="1">
      <c r="A54" s="226"/>
      <c r="B54" s="227"/>
      <c r="C54" s="227"/>
      <c r="D54" s="228"/>
      <c r="E54" s="228"/>
      <c r="F54" s="229"/>
    </row>
    <row r="55" spans="1:6" ht="21" customHeight="1">
      <c r="A55" s="226"/>
      <c r="B55" s="227"/>
      <c r="C55" s="227"/>
      <c r="D55" s="228"/>
      <c r="E55" s="228"/>
      <c r="F55" s="229"/>
    </row>
    <row r="56" spans="1:6" ht="21" customHeight="1">
      <c r="A56" s="226"/>
      <c r="B56" s="227"/>
      <c r="C56" s="227"/>
      <c r="D56" s="228"/>
      <c r="E56" s="228"/>
      <c r="F56" s="229"/>
    </row>
    <row r="57" spans="1:6" ht="21" customHeight="1">
      <c r="A57" s="226"/>
      <c r="B57" s="227"/>
      <c r="C57" s="227"/>
      <c r="D57" s="228"/>
      <c r="E57" s="228"/>
      <c r="F57" s="229"/>
    </row>
    <row r="58" spans="1:6" ht="21" customHeight="1">
      <c r="A58" s="226"/>
      <c r="B58" s="227"/>
      <c r="C58" s="227"/>
      <c r="D58" s="228"/>
      <c r="E58" s="228"/>
      <c r="F58" s="229"/>
    </row>
    <row r="59" spans="1:6" ht="21" customHeight="1">
      <c r="A59" s="226"/>
      <c r="B59" s="227"/>
      <c r="C59" s="227"/>
      <c r="D59" s="228"/>
      <c r="E59" s="228"/>
      <c r="F59" s="229"/>
    </row>
    <row r="60" spans="1:6" ht="21" customHeight="1">
      <c r="A60" s="226"/>
      <c r="B60" s="227"/>
      <c r="C60" s="227"/>
      <c r="D60" s="228"/>
      <c r="E60" s="228"/>
      <c r="F60" s="229"/>
    </row>
    <row r="61" spans="1:6" ht="21" customHeight="1">
      <c r="A61" s="226"/>
      <c r="B61" s="227"/>
      <c r="C61" s="227"/>
      <c r="D61" s="228"/>
      <c r="E61" s="228"/>
      <c r="F61" s="229"/>
    </row>
    <row r="62" spans="1:6" ht="21" customHeight="1">
      <c r="A62" s="226"/>
      <c r="B62" s="227"/>
      <c r="C62" s="227"/>
      <c r="D62" s="228"/>
      <c r="E62" s="228"/>
      <c r="F62" s="229"/>
    </row>
    <row r="63" spans="1:6" ht="21" customHeight="1">
      <c r="A63" s="226"/>
      <c r="B63" s="227"/>
      <c r="C63" s="227"/>
      <c r="D63" s="228"/>
      <c r="E63" s="228"/>
      <c r="F63" s="229"/>
    </row>
    <row r="64" spans="1:6" ht="21" customHeight="1">
      <c r="A64" s="226"/>
      <c r="B64" s="227"/>
      <c r="C64" s="227"/>
      <c r="D64" s="228"/>
      <c r="E64" s="228"/>
      <c r="F64" s="229"/>
    </row>
    <row r="65" spans="1:6" ht="21" customHeight="1">
      <c r="A65" s="226"/>
      <c r="B65" s="227"/>
      <c r="C65" s="227"/>
      <c r="D65" s="228"/>
      <c r="E65" s="228"/>
      <c r="F65" s="229"/>
    </row>
    <row r="66" spans="1:6" ht="21" customHeight="1">
      <c r="A66" s="226"/>
      <c r="B66" s="227"/>
      <c r="C66" s="227"/>
      <c r="D66" s="228"/>
      <c r="E66" s="228"/>
      <c r="F66" s="229"/>
    </row>
    <row r="67" spans="1:6" ht="21" customHeight="1">
      <c r="A67" s="226"/>
      <c r="B67" s="227"/>
      <c r="C67" s="227"/>
      <c r="D67" s="228"/>
      <c r="E67" s="228"/>
      <c r="F67" s="229"/>
    </row>
    <row r="68" spans="1:6" ht="21" customHeight="1">
      <c r="A68" s="226"/>
      <c r="B68" s="227"/>
      <c r="C68" s="227"/>
      <c r="D68" s="228"/>
      <c r="E68" s="228"/>
      <c r="F68" s="229"/>
    </row>
    <row r="69" spans="1:6" ht="21" customHeight="1">
      <c r="A69" s="226"/>
      <c r="B69" s="227"/>
      <c r="C69" s="227"/>
      <c r="D69" s="228"/>
      <c r="E69" s="228"/>
      <c r="F69" s="229"/>
    </row>
    <row r="70" spans="1:6" ht="21" customHeight="1">
      <c r="A70" s="226"/>
      <c r="B70" s="227"/>
      <c r="C70" s="227"/>
      <c r="D70" s="228"/>
      <c r="E70" s="228"/>
      <c r="F70" s="229"/>
    </row>
    <row r="71" spans="1:6" ht="21" customHeight="1">
      <c r="A71" s="226"/>
      <c r="B71" s="227"/>
      <c r="C71" s="227"/>
      <c r="D71" s="228"/>
      <c r="E71" s="228"/>
      <c r="F71" s="229"/>
    </row>
    <row r="72" spans="1:6" ht="21" customHeight="1">
      <c r="A72" s="226"/>
      <c r="B72" s="227"/>
      <c r="C72" s="227"/>
      <c r="D72" s="228"/>
      <c r="E72" s="228"/>
      <c r="F72" s="229"/>
    </row>
    <row r="73" spans="1:6" ht="21" customHeight="1">
      <c r="A73" s="226"/>
      <c r="B73" s="227"/>
      <c r="C73" s="227"/>
      <c r="D73" s="228"/>
      <c r="E73" s="228"/>
      <c r="F73" s="229"/>
    </row>
    <row r="74" spans="1:6" ht="21" customHeight="1">
      <c r="A74" s="226"/>
      <c r="B74" s="227"/>
      <c r="C74" s="227"/>
      <c r="D74" s="228"/>
      <c r="E74" s="228"/>
      <c r="F74" s="229"/>
    </row>
    <row r="75" spans="1:6" ht="21" customHeight="1">
      <c r="A75" s="226"/>
      <c r="B75" s="227"/>
      <c r="C75" s="227"/>
      <c r="D75" s="228"/>
      <c r="E75" s="228"/>
      <c r="F75" s="229"/>
    </row>
    <row r="76" spans="1:6" ht="21" customHeight="1">
      <c r="A76" s="226"/>
      <c r="B76" s="227"/>
      <c r="C76" s="227"/>
      <c r="D76" s="228"/>
      <c r="E76" s="228"/>
      <c r="F76" s="229"/>
    </row>
    <row r="77" spans="1:6" ht="21" customHeight="1">
      <c r="A77" s="226"/>
      <c r="B77" s="227"/>
      <c r="C77" s="227"/>
      <c r="D77" s="228"/>
      <c r="E77" s="228"/>
      <c r="F77" s="229"/>
    </row>
    <row r="78" spans="1:6" ht="21" customHeight="1">
      <c r="A78" s="226"/>
      <c r="B78" s="227"/>
      <c r="C78" s="227"/>
      <c r="D78" s="228"/>
      <c r="E78" s="228"/>
      <c r="F78" s="229"/>
    </row>
    <row r="79" spans="1:6" ht="21" customHeight="1">
      <c r="A79" s="226"/>
      <c r="B79" s="227"/>
      <c r="C79" s="227"/>
      <c r="D79" s="228"/>
      <c r="E79" s="228"/>
      <c r="F79" s="229"/>
    </row>
    <row r="80" spans="1:6" ht="21" customHeight="1">
      <c r="A80" s="226"/>
      <c r="B80" s="227"/>
      <c r="C80" s="227"/>
      <c r="D80" s="228"/>
      <c r="E80" s="228"/>
      <c r="F80" s="229"/>
    </row>
    <row r="81" spans="1:6" ht="21" customHeight="1">
      <c r="A81" s="226"/>
      <c r="B81" s="227"/>
      <c r="C81" s="227"/>
      <c r="D81" s="228"/>
      <c r="E81" s="228"/>
      <c r="F81" s="229"/>
    </row>
    <row r="82" spans="1:6" ht="21" customHeight="1">
      <c r="A82" s="226"/>
      <c r="B82" s="227"/>
      <c r="C82" s="227"/>
      <c r="D82" s="228"/>
      <c r="E82" s="228"/>
      <c r="F82" s="229"/>
    </row>
    <row r="83" spans="1:6" ht="21" customHeight="1">
      <c r="A83" s="226"/>
      <c r="B83" s="227"/>
      <c r="C83" s="227"/>
      <c r="D83" s="228"/>
      <c r="E83" s="228"/>
      <c r="F83" s="229"/>
    </row>
    <row r="84" spans="1:6" ht="21" customHeight="1">
      <c r="A84" s="226"/>
      <c r="B84" s="227"/>
      <c r="C84" s="227"/>
      <c r="D84" s="228"/>
      <c r="E84" s="228"/>
      <c r="F84" s="229"/>
    </row>
    <row r="85" spans="1:6" ht="21" customHeight="1">
      <c r="A85" s="226"/>
      <c r="B85" s="227"/>
      <c r="C85" s="227"/>
      <c r="D85" s="228"/>
      <c r="E85" s="228"/>
      <c r="F85" s="229"/>
    </row>
    <row r="86" spans="1:6" ht="21" customHeight="1">
      <c r="A86" s="226"/>
      <c r="B86" s="227"/>
      <c r="C86" s="227"/>
      <c r="D86" s="228"/>
      <c r="E86" s="228"/>
      <c r="F86" s="229"/>
    </row>
    <row r="87" spans="1:6" ht="21" customHeight="1">
      <c r="A87" s="226"/>
      <c r="B87" s="227"/>
      <c r="C87" s="227"/>
      <c r="D87" s="228"/>
      <c r="E87" s="228"/>
      <c r="F87" s="229"/>
    </row>
    <row r="88" spans="1:6" ht="21" customHeight="1">
      <c r="A88" s="226"/>
      <c r="B88" s="227"/>
      <c r="C88" s="227"/>
      <c r="D88" s="228"/>
      <c r="E88" s="228"/>
      <c r="F88" s="229"/>
    </row>
    <row r="89" spans="1:6" ht="21" customHeight="1">
      <c r="A89" s="226"/>
      <c r="B89" s="227"/>
      <c r="C89" s="227"/>
      <c r="D89" s="228"/>
      <c r="E89" s="228"/>
      <c r="F89" s="229"/>
    </row>
    <row r="90" spans="1:6" ht="21" customHeight="1">
      <c r="A90" s="226"/>
      <c r="B90" s="227"/>
      <c r="C90" s="227"/>
      <c r="D90" s="228"/>
      <c r="E90" s="228"/>
      <c r="F90" s="229"/>
    </row>
    <row r="91" spans="1:6" ht="21" customHeight="1">
      <c r="A91" s="226"/>
      <c r="B91" s="227"/>
      <c r="C91" s="227"/>
      <c r="D91" s="228"/>
      <c r="E91" s="228"/>
      <c r="F91" s="229"/>
    </row>
    <row r="92" spans="1:6" ht="21" customHeight="1">
      <c r="A92" s="226"/>
      <c r="B92" s="227"/>
      <c r="C92" s="227"/>
      <c r="D92" s="228"/>
      <c r="E92" s="228"/>
      <c r="F92" s="229"/>
    </row>
    <row r="93" spans="1:6" ht="21" customHeight="1">
      <c r="A93" s="226"/>
      <c r="B93" s="227"/>
      <c r="C93" s="227"/>
      <c r="D93" s="228"/>
      <c r="E93" s="228"/>
      <c r="F93" s="229"/>
    </row>
    <row r="94" spans="1:6" ht="21" customHeight="1">
      <c r="A94" s="226"/>
      <c r="B94" s="227"/>
      <c r="C94" s="227"/>
      <c r="D94" s="228"/>
      <c r="E94" s="228"/>
      <c r="F94" s="229"/>
    </row>
    <row r="95" spans="1:6" ht="21" customHeight="1">
      <c r="A95" s="226"/>
      <c r="B95" s="227"/>
      <c r="C95" s="227"/>
      <c r="D95" s="228"/>
      <c r="E95" s="228"/>
      <c r="F95" s="229"/>
    </row>
    <row r="96" spans="1:6" ht="21" customHeight="1">
      <c r="A96" s="226"/>
      <c r="B96" s="227"/>
      <c r="C96" s="227"/>
      <c r="D96" s="228"/>
      <c r="E96" s="228"/>
      <c r="F96" s="229"/>
    </row>
    <row r="97" spans="1:6" ht="21" customHeight="1">
      <c r="A97" s="226"/>
      <c r="B97" s="227"/>
      <c r="C97" s="227"/>
      <c r="D97" s="228"/>
      <c r="E97" s="228"/>
      <c r="F97" s="229"/>
    </row>
    <row r="98" spans="1:6" ht="21" customHeight="1">
      <c r="A98" s="226"/>
      <c r="B98" s="227"/>
      <c r="C98" s="227"/>
      <c r="D98" s="228"/>
      <c r="E98" s="228"/>
      <c r="F98" s="229"/>
    </row>
    <row r="99" spans="1:6" ht="21" customHeight="1">
      <c r="A99" s="226"/>
      <c r="B99" s="227"/>
      <c r="C99" s="227"/>
      <c r="D99" s="228"/>
      <c r="E99" s="228"/>
      <c r="F99" s="229"/>
    </row>
    <row r="100" spans="1:6" ht="21" customHeight="1">
      <c r="A100" s="226"/>
      <c r="B100" s="227"/>
      <c r="C100" s="227"/>
      <c r="D100" s="228"/>
      <c r="E100" s="228"/>
      <c r="F100" s="229"/>
    </row>
    <row r="101" spans="1:6" ht="21" customHeight="1">
      <c r="A101" s="226"/>
      <c r="B101" s="227"/>
      <c r="C101" s="227"/>
      <c r="D101" s="228"/>
      <c r="E101" s="228"/>
      <c r="F101" s="229"/>
    </row>
    <row r="102" spans="1:6" ht="21" customHeight="1">
      <c r="A102" s="226"/>
      <c r="B102" s="227"/>
      <c r="C102" s="227"/>
      <c r="D102" s="228"/>
      <c r="E102" s="228"/>
      <c r="F102" s="229"/>
    </row>
  </sheetData>
  <mergeCells count="4">
    <mergeCell ref="A19:E19"/>
    <mergeCell ref="A2:E2"/>
    <mergeCell ref="A5:E5"/>
    <mergeCell ref="A1:F1"/>
  </mergeCells>
  <pageMargins left="0.7" right="0.7" top="0.75" bottom="0.75" header="0" footer="0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1"/>
  <sheetViews>
    <sheetView workbookViewId="0">
      <selection activeCell="E23" sqref="E23"/>
    </sheetView>
  </sheetViews>
  <sheetFormatPr defaultColWidth="14.44140625" defaultRowHeight="15" customHeight="1"/>
  <cols>
    <col min="1" max="1" width="22.6640625" customWidth="1"/>
    <col min="2" max="2" width="9.109375" customWidth="1"/>
    <col min="3" max="3" width="9.44140625" customWidth="1"/>
    <col min="4" max="4" width="10.5546875" customWidth="1"/>
    <col min="5" max="5" width="17.109375" customWidth="1"/>
    <col min="6" max="6" width="15.33203125" customWidth="1"/>
    <col min="7" max="11" width="8.6640625" customWidth="1"/>
  </cols>
  <sheetData>
    <row r="1" spans="1:11" ht="15.6">
      <c r="A1" s="552" t="s">
        <v>590</v>
      </c>
      <c r="B1" s="531"/>
      <c r="C1" s="531"/>
      <c r="D1" s="531"/>
      <c r="E1" s="531"/>
      <c r="F1" s="532"/>
      <c r="G1" s="2"/>
      <c r="H1" s="2"/>
      <c r="I1" s="2"/>
      <c r="J1" s="2"/>
      <c r="K1" s="2"/>
    </row>
    <row r="2" spans="1:11" ht="16.2">
      <c r="A2" s="68" t="s">
        <v>469</v>
      </c>
      <c r="B2" s="69"/>
      <c r="C2" s="69"/>
      <c r="D2" s="69"/>
      <c r="E2" s="69"/>
      <c r="F2" s="70"/>
      <c r="G2" s="2"/>
      <c r="H2" s="2"/>
      <c r="I2" s="2"/>
      <c r="J2" s="2"/>
      <c r="K2" s="2"/>
    </row>
    <row r="3" spans="1:11" ht="15.6">
      <c r="A3" s="232" t="s">
        <v>470</v>
      </c>
      <c r="B3" s="233" t="s">
        <v>471</v>
      </c>
      <c r="C3" s="233" t="s">
        <v>472</v>
      </c>
      <c r="D3" s="234" t="s">
        <v>473</v>
      </c>
      <c r="E3" s="235" t="s">
        <v>591</v>
      </c>
      <c r="F3" s="236" t="s">
        <v>559</v>
      </c>
      <c r="G3" s="2"/>
      <c r="H3" s="2"/>
      <c r="I3" s="2"/>
      <c r="J3" s="2"/>
      <c r="K3" s="2"/>
    </row>
    <row r="4" spans="1:11" ht="15.6">
      <c r="A4" s="170" t="s">
        <v>592</v>
      </c>
      <c r="B4" s="63" t="s">
        <v>477</v>
      </c>
      <c r="C4" s="237">
        <v>1.5</v>
      </c>
      <c r="D4" s="238">
        <v>30000</v>
      </c>
      <c r="E4" s="239">
        <f>SUM(C4*D4)</f>
        <v>45000</v>
      </c>
      <c r="F4" s="240">
        <f>E4/2</f>
        <v>22500</v>
      </c>
      <c r="H4">
        <v>0.75</v>
      </c>
    </row>
    <row r="5" spans="1:11" ht="16.2">
      <c r="A5" s="68" t="s">
        <v>593</v>
      </c>
      <c r="B5" s="69"/>
      <c r="C5" s="69"/>
      <c r="D5" s="69"/>
      <c r="E5" s="69"/>
      <c r="F5" s="70"/>
    </row>
    <row r="6" spans="1:11" ht="15.6">
      <c r="A6" s="232" t="s">
        <v>470</v>
      </c>
      <c r="B6" s="233" t="s">
        <v>471</v>
      </c>
      <c r="C6" s="233" t="s">
        <v>479</v>
      </c>
      <c r="D6" s="234" t="s">
        <v>480</v>
      </c>
      <c r="E6" s="235" t="s">
        <v>481</v>
      </c>
      <c r="F6" s="235" t="s">
        <v>481</v>
      </c>
      <c r="G6" s="2"/>
      <c r="H6" s="2"/>
      <c r="I6" s="2"/>
      <c r="J6" s="2"/>
      <c r="K6" s="2"/>
    </row>
    <row r="7" spans="1:11" ht="15.6">
      <c r="A7" s="168" t="s">
        <v>594</v>
      </c>
      <c r="B7" s="285" t="s">
        <v>97</v>
      </c>
      <c r="C7" s="241">
        <v>100</v>
      </c>
      <c r="D7" s="43">
        <f>'Item list 2025 '!D43</f>
        <v>55</v>
      </c>
      <c r="E7" s="242">
        <f t="shared" ref="E7:E12" si="0">C7*D7</f>
        <v>5500</v>
      </c>
      <c r="F7" s="102">
        <f t="shared" ref="F7:F11" si="1">E7/2</f>
        <v>2750</v>
      </c>
    </row>
    <row r="8" spans="1:11" ht="15.6">
      <c r="A8" s="168" t="s">
        <v>25</v>
      </c>
      <c r="B8" s="41" t="s">
        <v>484</v>
      </c>
      <c r="C8" s="241">
        <v>2.5</v>
      </c>
      <c r="D8" s="43">
        <f>'Item list 2025 '!D2</f>
        <v>600</v>
      </c>
      <c r="E8" s="242">
        <f t="shared" si="0"/>
        <v>1500</v>
      </c>
      <c r="F8" s="102">
        <f t="shared" si="1"/>
        <v>750</v>
      </c>
    </row>
    <row r="9" spans="1:11" ht="15.6">
      <c r="A9" s="168" t="s">
        <v>485</v>
      </c>
      <c r="B9" s="41" t="s">
        <v>484</v>
      </c>
      <c r="C9" s="241">
        <v>1.5</v>
      </c>
      <c r="D9" s="43">
        <f>'Item list 2025 '!D3</f>
        <v>600</v>
      </c>
      <c r="E9" s="242">
        <f t="shared" si="0"/>
        <v>900</v>
      </c>
      <c r="F9" s="102">
        <f t="shared" si="1"/>
        <v>450</v>
      </c>
    </row>
    <row r="10" spans="1:11" ht="15.6">
      <c r="A10" s="168" t="s">
        <v>488</v>
      </c>
      <c r="B10" s="41" t="s">
        <v>271</v>
      </c>
      <c r="C10" s="241">
        <v>20</v>
      </c>
      <c r="D10" s="43">
        <f>'Item list 2025 '!D149</f>
        <v>95</v>
      </c>
      <c r="E10" s="242">
        <f t="shared" si="0"/>
        <v>1900</v>
      </c>
      <c r="F10" s="102">
        <f t="shared" si="1"/>
        <v>950</v>
      </c>
    </row>
    <row r="11" spans="1:11" ht="15.6">
      <c r="A11" s="168" t="s">
        <v>595</v>
      </c>
      <c r="B11" s="41" t="s">
        <v>271</v>
      </c>
      <c r="C11" s="241">
        <v>3</v>
      </c>
      <c r="D11" s="43">
        <f>'Item list 2025 '!D141</f>
        <v>830</v>
      </c>
      <c r="E11" s="242">
        <f t="shared" si="0"/>
        <v>2490</v>
      </c>
      <c r="F11" s="102">
        <f t="shared" si="1"/>
        <v>1245</v>
      </c>
    </row>
    <row r="12" spans="1:11" ht="15.6">
      <c r="A12" s="170" t="s">
        <v>543</v>
      </c>
      <c r="B12" s="63" t="s">
        <v>577</v>
      </c>
      <c r="C12" s="243">
        <v>100</v>
      </c>
      <c r="D12" s="65">
        <f>'Item list 2025 '!E8</f>
        <v>10</v>
      </c>
      <c r="E12" s="239">
        <f t="shared" si="0"/>
        <v>1000</v>
      </c>
      <c r="F12" s="240">
        <f>C12*D12</f>
        <v>1000</v>
      </c>
    </row>
    <row r="13" spans="1:11" ht="16.2">
      <c r="A13" s="68" t="s">
        <v>566</v>
      </c>
      <c r="B13" s="69"/>
      <c r="C13" s="69"/>
      <c r="D13" s="69"/>
      <c r="E13" s="69"/>
      <c r="F13" s="70"/>
    </row>
    <row r="14" spans="1:11" ht="15.6">
      <c r="A14" s="404" t="s">
        <v>748</v>
      </c>
      <c r="B14" s="405" t="s">
        <v>168</v>
      </c>
      <c r="C14" s="244">
        <v>1</v>
      </c>
      <c r="D14" s="245">
        <f>'Item list 2025 '!D212</f>
        <v>220</v>
      </c>
      <c r="E14" s="246">
        <f>SUM(C14*D14)</f>
        <v>220</v>
      </c>
      <c r="F14" s="247">
        <f>(D14*3)</f>
        <v>660</v>
      </c>
    </row>
    <row r="15" spans="1:11" ht="15.6">
      <c r="A15" s="406" t="s">
        <v>199</v>
      </c>
      <c r="B15" s="407" t="s">
        <v>168</v>
      </c>
      <c r="C15" s="408">
        <v>1</v>
      </c>
      <c r="D15" s="409">
        <f>'Item list 2025 '!D194</f>
        <v>170</v>
      </c>
      <c r="E15" s="246">
        <f>SUM(C15*D15)</f>
        <v>170</v>
      </c>
      <c r="F15" s="247">
        <f>(D15*3)</f>
        <v>510</v>
      </c>
    </row>
    <row r="16" spans="1:11" ht="16.2">
      <c r="A16" s="538" t="s">
        <v>497</v>
      </c>
      <c r="B16" s="539"/>
      <c r="C16" s="539"/>
      <c r="D16" s="539"/>
      <c r="E16" s="540"/>
      <c r="F16" s="102"/>
    </row>
    <row r="17" spans="1:6" ht="15.6">
      <c r="A17" s="150" t="s">
        <v>547</v>
      </c>
      <c r="B17" s="54" t="s">
        <v>499</v>
      </c>
      <c r="C17" s="248">
        <v>16</v>
      </c>
      <c r="D17" s="56">
        <f>'Item list 2025 '!D10</f>
        <v>85</v>
      </c>
      <c r="E17" s="152">
        <f t="shared" ref="E17:E22" si="2">D17*C17</f>
        <v>1360</v>
      </c>
      <c r="F17" s="102">
        <f t="shared" ref="F17:F22" si="3">E17/2</f>
        <v>680</v>
      </c>
    </row>
    <row r="18" spans="1:6" ht="15.6">
      <c r="A18" s="168" t="s">
        <v>501</v>
      </c>
      <c r="B18" s="41" t="s">
        <v>499</v>
      </c>
      <c r="C18" s="241">
        <v>2</v>
      </c>
      <c r="D18" s="56">
        <f>'Item list 2025 '!D10</f>
        <v>85</v>
      </c>
      <c r="E18" s="152">
        <f t="shared" si="2"/>
        <v>170</v>
      </c>
      <c r="F18" s="102">
        <f t="shared" si="3"/>
        <v>85</v>
      </c>
    </row>
    <row r="19" spans="1:6" ht="15.6">
      <c r="A19" s="168" t="s">
        <v>502</v>
      </c>
      <c r="B19" s="41" t="s">
        <v>499</v>
      </c>
      <c r="C19" s="241">
        <v>40</v>
      </c>
      <c r="D19" s="56">
        <f>D18</f>
        <v>85</v>
      </c>
      <c r="E19" s="152">
        <f t="shared" si="2"/>
        <v>3400</v>
      </c>
      <c r="F19" s="102">
        <f t="shared" si="3"/>
        <v>1700</v>
      </c>
    </row>
    <row r="20" spans="1:6" ht="15.6">
      <c r="A20" s="170" t="s">
        <v>424</v>
      </c>
      <c r="B20" s="63" t="s">
        <v>271</v>
      </c>
      <c r="C20" s="243">
        <v>15</v>
      </c>
      <c r="D20" s="56">
        <f>'Item list 2025 '!E10</f>
        <v>11</v>
      </c>
      <c r="E20" s="152">
        <f t="shared" si="2"/>
        <v>165</v>
      </c>
      <c r="F20" s="102">
        <f t="shared" si="3"/>
        <v>82.5</v>
      </c>
    </row>
    <row r="21" spans="1:6" ht="15.6">
      <c r="A21" s="170" t="s">
        <v>596</v>
      </c>
      <c r="B21" s="249" t="s">
        <v>490</v>
      </c>
      <c r="C21" s="250">
        <v>100</v>
      </c>
      <c r="D21" s="251">
        <f>'Item list 2025 '!E8</f>
        <v>10</v>
      </c>
      <c r="E21" s="252">
        <f t="shared" si="2"/>
        <v>1000</v>
      </c>
      <c r="F21" s="162">
        <f t="shared" si="3"/>
        <v>500</v>
      </c>
    </row>
    <row r="22" spans="1:6" ht="15.6">
      <c r="A22" s="170" t="s">
        <v>597</v>
      </c>
      <c r="B22" s="63" t="s">
        <v>499</v>
      </c>
      <c r="C22" s="243">
        <v>30</v>
      </c>
      <c r="D22" s="56">
        <f>D19</f>
        <v>85</v>
      </c>
      <c r="E22" s="152">
        <f t="shared" si="2"/>
        <v>2550</v>
      </c>
      <c r="F22" s="102">
        <f t="shared" si="3"/>
        <v>1275</v>
      </c>
    </row>
    <row r="23" spans="1:6" ht="15.6">
      <c r="A23" s="171" t="s">
        <v>509</v>
      </c>
      <c r="B23" s="172"/>
      <c r="C23" s="172"/>
      <c r="D23" s="253"/>
      <c r="E23" s="174">
        <f>SUM(E7:E22)</f>
        <v>22325</v>
      </c>
      <c r="F23" s="174">
        <f>SUM(F7:F22)</f>
        <v>12637.5</v>
      </c>
    </row>
    <row r="24" spans="1:6" ht="15.6">
      <c r="A24" s="254" t="s">
        <v>510</v>
      </c>
      <c r="B24" s="255"/>
      <c r="C24" s="255"/>
      <c r="D24" s="256"/>
      <c r="E24" s="257">
        <f>E4-E23</f>
        <v>22675</v>
      </c>
      <c r="F24" s="258">
        <f>F4-F23</f>
        <v>9862.5</v>
      </c>
    </row>
    <row r="25" spans="1:6" ht="15.6">
      <c r="A25" s="180" t="s">
        <v>511</v>
      </c>
      <c r="B25" s="181"/>
      <c r="C25" s="181"/>
      <c r="D25" s="259"/>
      <c r="E25" s="183">
        <f>E24/E4</f>
        <v>0.50388888888888894</v>
      </c>
      <c r="F25" s="260">
        <f>F24/F4</f>
        <v>0.43833333333333335</v>
      </c>
    </row>
    <row r="26" spans="1:6" ht="15.6">
      <c r="A26" s="185" t="s">
        <v>512</v>
      </c>
      <c r="B26" s="93" t="s">
        <v>513</v>
      </c>
      <c r="C26" s="93"/>
      <c r="D26" s="95"/>
      <c r="E26" s="186">
        <f>SUM(E23/C4)</f>
        <v>14883.333333333334</v>
      </c>
      <c r="F26" s="158">
        <f>F23/H4</f>
        <v>16850</v>
      </c>
    </row>
    <row r="27" spans="1:6" ht="15.6">
      <c r="A27" s="188" t="s">
        <v>514</v>
      </c>
      <c r="B27" s="189" t="s">
        <v>551</v>
      </c>
      <c r="C27" s="189"/>
      <c r="D27" s="190"/>
      <c r="E27" s="261">
        <f>SUM(E23/D4)</f>
        <v>0.74416666666666664</v>
      </c>
      <c r="F27" s="158">
        <f>F23/D4</f>
        <v>0.42125000000000001</v>
      </c>
    </row>
    <row r="28" spans="1:6" ht="15.6">
      <c r="A28" s="119"/>
      <c r="B28" s="117"/>
      <c r="C28" s="117"/>
      <c r="D28" s="118"/>
      <c r="E28" s="118"/>
      <c r="F28" s="119"/>
    </row>
    <row r="29" spans="1:6" ht="15.6">
      <c r="A29" s="119"/>
      <c r="B29" s="117"/>
      <c r="C29" s="117"/>
      <c r="D29" s="118"/>
      <c r="E29" s="118"/>
      <c r="F29" s="119"/>
    </row>
    <row r="30" spans="1:6" ht="15.6">
      <c r="A30" s="113" t="s">
        <v>523</v>
      </c>
      <c r="B30" s="117"/>
      <c r="C30" s="117"/>
      <c r="D30" s="118"/>
      <c r="E30" s="118"/>
      <c r="F30" s="119"/>
    </row>
    <row r="31" spans="1:6" ht="15" customHeight="1">
      <c r="A31" s="119" t="s">
        <v>598</v>
      </c>
      <c r="B31" s="227"/>
      <c r="C31" s="227"/>
      <c r="D31" s="228"/>
      <c r="E31" s="228"/>
      <c r="F31" s="229"/>
    </row>
    <row r="32" spans="1:6" ht="15.6">
      <c r="A32" s="119" t="s">
        <v>555</v>
      </c>
      <c r="B32" s="117"/>
      <c r="C32" s="117"/>
      <c r="D32" s="118"/>
      <c r="E32" s="118"/>
      <c r="F32" s="119"/>
    </row>
    <row r="33" spans="1:6" ht="15.6">
      <c r="A33" s="119" t="s">
        <v>599</v>
      </c>
      <c r="B33" s="117"/>
      <c r="C33" s="117"/>
      <c r="D33" s="118"/>
      <c r="E33" s="118"/>
      <c r="F33" s="119"/>
    </row>
    <row r="34" spans="1:6" ht="15.6">
      <c r="A34" s="119"/>
      <c r="B34" s="117"/>
      <c r="C34" s="117"/>
      <c r="D34" s="118"/>
      <c r="E34" s="118"/>
      <c r="F34" s="119"/>
    </row>
    <row r="35" spans="1:6" ht="15.6">
      <c r="A35" s="119"/>
      <c r="B35" s="117"/>
      <c r="C35" s="117"/>
      <c r="D35" s="118"/>
      <c r="E35" s="118"/>
      <c r="F35" s="119"/>
    </row>
    <row r="36" spans="1:6" ht="15.6">
      <c r="A36" s="119"/>
      <c r="B36" s="117"/>
      <c r="C36" s="117"/>
      <c r="D36" s="118"/>
      <c r="E36" s="118"/>
      <c r="F36" s="119"/>
    </row>
    <row r="37" spans="1:6" ht="15.6">
      <c r="A37" s="119"/>
      <c r="B37" s="117"/>
      <c r="C37" s="117"/>
      <c r="D37" s="118"/>
      <c r="E37" s="118"/>
      <c r="F37" s="119"/>
    </row>
    <row r="38" spans="1:6" ht="15.6">
      <c r="A38" s="119"/>
      <c r="B38" s="117"/>
      <c r="C38" s="117"/>
      <c r="D38" s="118"/>
      <c r="E38" s="118"/>
      <c r="F38" s="119"/>
    </row>
    <row r="39" spans="1:6" ht="15.6">
      <c r="A39" s="119"/>
      <c r="B39" s="117"/>
      <c r="C39" s="117"/>
      <c r="D39" s="118"/>
      <c r="E39" s="118"/>
      <c r="F39" s="119"/>
    </row>
    <row r="40" spans="1:6" ht="15.6">
      <c r="A40" s="119"/>
      <c r="B40" s="117"/>
      <c r="C40" s="117"/>
      <c r="D40" s="118"/>
      <c r="E40" s="118"/>
      <c r="F40" s="119"/>
    </row>
    <row r="41" spans="1:6" ht="15.6">
      <c r="A41" s="119"/>
      <c r="B41" s="117"/>
      <c r="C41" s="117"/>
      <c r="D41" s="118"/>
      <c r="E41" s="118"/>
      <c r="F41" s="119"/>
    </row>
    <row r="42" spans="1:6" ht="15.6">
      <c r="A42" s="119"/>
      <c r="B42" s="117"/>
      <c r="C42" s="117"/>
      <c r="D42" s="118"/>
      <c r="E42" s="118"/>
      <c r="F42" s="119"/>
    </row>
    <row r="43" spans="1:6" ht="15.6">
      <c r="A43" s="119"/>
      <c r="B43" s="117"/>
      <c r="C43" s="117"/>
      <c r="D43" s="118"/>
      <c r="E43" s="118"/>
      <c r="F43" s="119"/>
    </row>
    <row r="44" spans="1:6" ht="15.6">
      <c r="A44" s="119"/>
      <c r="B44" s="117"/>
      <c r="C44" s="117"/>
      <c r="D44" s="118"/>
      <c r="E44" s="118"/>
      <c r="F44" s="119"/>
    </row>
    <row r="45" spans="1:6" ht="15.6">
      <c r="A45" s="119"/>
      <c r="B45" s="117"/>
      <c r="C45" s="117"/>
      <c r="D45" s="118"/>
      <c r="E45" s="118"/>
      <c r="F45" s="119"/>
    </row>
    <row r="46" spans="1:6" ht="15.6">
      <c r="A46" s="119"/>
      <c r="B46" s="117"/>
      <c r="C46" s="117"/>
      <c r="D46" s="118"/>
      <c r="E46" s="118"/>
      <c r="F46" s="119"/>
    </row>
    <row r="47" spans="1:6" ht="15.6">
      <c r="A47" s="119"/>
      <c r="B47" s="117"/>
      <c r="C47" s="117"/>
      <c r="D47" s="118"/>
      <c r="E47" s="118"/>
      <c r="F47" s="119"/>
    </row>
    <row r="48" spans="1:6" ht="15.6">
      <c r="A48" s="119"/>
      <c r="B48" s="117"/>
      <c r="C48" s="117"/>
      <c r="D48" s="118"/>
      <c r="E48" s="118"/>
      <c r="F48" s="119"/>
    </row>
    <row r="49" spans="1:6" ht="15.6">
      <c r="A49" s="119"/>
      <c r="B49" s="117"/>
      <c r="C49" s="117"/>
      <c r="D49" s="118"/>
      <c r="E49" s="118"/>
      <c r="F49" s="119"/>
    </row>
    <row r="50" spans="1:6" ht="15.6">
      <c r="A50" s="119"/>
      <c r="B50" s="117"/>
      <c r="C50" s="117"/>
      <c r="D50" s="118"/>
      <c r="E50" s="118"/>
      <c r="F50" s="119"/>
    </row>
    <row r="51" spans="1:6" ht="15.6">
      <c r="A51" s="119"/>
      <c r="B51" s="117"/>
      <c r="C51" s="117"/>
      <c r="D51" s="118"/>
      <c r="E51" s="118"/>
      <c r="F51" s="119"/>
    </row>
    <row r="52" spans="1:6" ht="15.6">
      <c r="A52" s="119"/>
      <c r="B52" s="117"/>
      <c r="C52" s="117"/>
      <c r="D52" s="118"/>
      <c r="E52" s="118"/>
      <c r="F52" s="119"/>
    </row>
    <row r="53" spans="1:6" ht="15.6">
      <c r="A53" s="119"/>
      <c r="B53" s="117"/>
      <c r="C53" s="117"/>
      <c r="D53" s="118"/>
      <c r="E53" s="118"/>
      <c r="F53" s="119"/>
    </row>
    <row r="54" spans="1:6" ht="15.6">
      <c r="A54" s="119"/>
      <c r="B54" s="117"/>
      <c r="C54" s="117"/>
      <c r="D54" s="118"/>
      <c r="E54" s="118"/>
      <c r="F54" s="119"/>
    </row>
    <row r="55" spans="1:6" ht="15.6">
      <c r="A55" s="119"/>
      <c r="B55" s="117"/>
      <c r="C55" s="117"/>
      <c r="D55" s="118"/>
      <c r="E55" s="118"/>
      <c r="F55" s="119"/>
    </row>
    <row r="56" spans="1:6" ht="15.6">
      <c r="A56" s="119"/>
      <c r="B56" s="117"/>
      <c r="C56" s="117"/>
      <c r="D56" s="118"/>
      <c r="E56" s="118"/>
      <c r="F56" s="119"/>
    </row>
    <row r="57" spans="1:6" ht="15.6">
      <c r="A57" s="119"/>
      <c r="B57" s="117"/>
      <c r="C57" s="117"/>
      <c r="D57" s="118"/>
      <c r="E57" s="118"/>
      <c r="F57" s="119"/>
    </row>
    <row r="58" spans="1:6" ht="15.6">
      <c r="A58" s="119"/>
      <c r="B58" s="117"/>
      <c r="C58" s="117"/>
      <c r="D58" s="118"/>
      <c r="E58" s="118"/>
      <c r="F58" s="119"/>
    </row>
    <row r="59" spans="1:6" ht="15.6">
      <c r="A59" s="119"/>
      <c r="B59" s="117"/>
      <c r="C59" s="117"/>
      <c r="D59" s="118"/>
      <c r="E59" s="118"/>
      <c r="F59" s="119"/>
    </row>
    <row r="60" spans="1:6" ht="15.6">
      <c r="A60" s="119"/>
      <c r="B60" s="117"/>
      <c r="C60" s="117"/>
      <c r="D60" s="118"/>
      <c r="E60" s="118"/>
      <c r="F60" s="119"/>
    </row>
    <row r="61" spans="1:6" ht="15.6">
      <c r="A61" s="119"/>
      <c r="B61" s="117"/>
      <c r="C61" s="117"/>
      <c r="D61" s="118"/>
      <c r="E61" s="118"/>
      <c r="F61" s="119"/>
    </row>
    <row r="62" spans="1:6" ht="15.6">
      <c r="A62" s="119"/>
      <c r="B62" s="117"/>
      <c r="C62" s="117"/>
      <c r="D62" s="118"/>
      <c r="E62" s="118"/>
      <c r="F62" s="119"/>
    </row>
    <row r="63" spans="1:6" ht="15.6">
      <c r="A63" s="119"/>
      <c r="B63" s="117"/>
      <c r="C63" s="117"/>
      <c r="D63" s="118"/>
      <c r="E63" s="118"/>
      <c r="F63" s="119"/>
    </row>
    <row r="64" spans="1:6" ht="15.6">
      <c r="A64" s="119"/>
      <c r="B64" s="117"/>
      <c r="C64" s="117"/>
      <c r="D64" s="118"/>
      <c r="E64" s="118"/>
      <c r="F64" s="119"/>
    </row>
    <row r="65" spans="1:6" ht="15.6">
      <c r="A65" s="119"/>
      <c r="B65" s="117"/>
      <c r="C65" s="117"/>
      <c r="D65" s="118"/>
      <c r="E65" s="118"/>
      <c r="F65" s="119"/>
    </row>
    <row r="66" spans="1:6" ht="15.6">
      <c r="A66" s="119"/>
      <c r="B66" s="117"/>
      <c r="C66" s="117"/>
      <c r="D66" s="118"/>
      <c r="E66" s="118"/>
      <c r="F66" s="119"/>
    </row>
    <row r="67" spans="1:6" ht="15.6">
      <c r="A67" s="119"/>
      <c r="B67" s="117"/>
      <c r="C67" s="117"/>
      <c r="D67" s="118"/>
      <c r="E67" s="118"/>
      <c r="F67" s="119"/>
    </row>
    <row r="68" spans="1:6" ht="15.6">
      <c r="A68" s="119"/>
      <c r="B68" s="117"/>
      <c r="C68" s="117"/>
      <c r="D68" s="118"/>
      <c r="E68" s="118"/>
      <c r="F68" s="119"/>
    </row>
    <row r="69" spans="1:6" ht="15.6">
      <c r="A69" s="119"/>
      <c r="B69" s="117"/>
      <c r="C69" s="117"/>
      <c r="D69" s="118"/>
      <c r="E69" s="118"/>
      <c r="F69" s="119"/>
    </row>
    <row r="70" spans="1:6" ht="15.6">
      <c r="A70" s="119"/>
      <c r="B70" s="117"/>
      <c r="C70" s="117"/>
      <c r="D70" s="118"/>
      <c r="E70" s="118"/>
      <c r="F70" s="119"/>
    </row>
    <row r="71" spans="1:6" ht="15.6">
      <c r="A71" s="119"/>
      <c r="B71" s="117"/>
      <c r="C71" s="117"/>
      <c r="D71" s="118"/>
      <c r="E71" s="118"/>
      <c r="F71" s="119"/>
    </row>
    <row r="72" spans="1:6" ht="15.6">
      <c r="A72" s="119"/>
      <c r="B72" s="117"/>
      <c r="C72" s="117"/>
      <c r="D72" s="118"/>
      <c r="E72" s="118"/>
      <c r="F72" s="119"/>
    </row>
    <row r="73" spans="1:6" ht="15.6">
      <c r="A73" s="119"/>
      <c r="B73" s="117"/>
      <c r="C73" s="117"/>
      <c r="D73" s="118"/>
      <c r="E73" s="118"/>
      <c r="F73" s="119"/>
    </row>
    <row r="74" spans="1:6" ht="15.6">
      <c r="A74" s="119"/>
      <c r="B74" s="117"/>
      <c r="C74" s="117"/>
      <c r="D74" s="118"/>
      <c r="E74" s="118"/>
      <c r="F74" s="119"/>
    </row>
    <row r="75" spans="1:6" ht="15.6">
      <c r="A75" s="119"/>
      <c r="B75" s="117"/>
      <c r="C75" s="117"/>
      <c r="D75" s="118"/>
      <c r="E75" s="118"/>
      <c r="F75" s="119"/>
    </row>
    <row r="76" spans="1:6" ht="15.6">
      <c r="A76" s="119"/>
      <c r="B76" s="117"/>
      <c r="C76" s="117"/>
      <c r="D76" s="118"/>
      <c r="E76" s="118"/>
      <c r="F76" s="119"/>
    </row>
    <row r="77" spans="1:6" ht="15.6">
      <c r="A77" s="119"/>
      <c r="B77" s="117"/>
      <c r="C77" s="117"/>
      <c r="D77" s="118"/>
      <c r="E77" s="118"/>
      <c r="F77" s="119"/>
    </row>
    <row r="78" spans="1:6" ht="15.6">
      <c r="A78" s="119"/>
      <c r="B78" s="117"/>
      <c r="C78" s="117"/>
      <c r="D78" s="118"/>
      <c r="E78" s="118"/>
      <c r="F78" s="119"/>
    </row>
    <row r="79" spans="1:6" ht="15.6">
      <c r="A79" s="119"/>
      <c r="B79" s="117"/>
      <c r="C79" s="117"/>
      <c r="D79" s="118"/>
      <c r="E79" s="118"/>
      <c r="F79" s="119"/>
    </row>
    <row r="80" spans="1:6" ht="15.6">
      <c r="A80" s="119"/>
      <c r="B80" s="117"/>
      <c r="C80" s="117"/>
      <c r="D80" s="118"/>
      <c r="E80" s="118"/>
      <c r="F80" s="119"/>
    </row>
    <row r="81" spans="1:6" ht="15.6">
      <c r="A81" s="119"/>
      <c r="B81" s="117"/>
      <c r="C81" s="117"/>
      <c r="D81" s="118"/>
      <c r="E81" s="118"/>
      <c r="F81" s="119"/>
    </row>
    <row r="82" spans="1:6" ht="15.6">
      <c r="A82" s="119"/>
      <c r="B82" s="117"/>
      <c r="C82" s="117"/>
      <c r="D82" s="118"/>
      <c r="E82" s="118"/>
      <c r="F82" s="119"/>
    </row>
    <row r="83" spans="1:6" ht="15.6">
      <c r="A83" s="119"/>
      <c r="B83" s="117"/>
      <c r="C83" s="117"/>
      <c r="D83" s="118"/>
      <c r="E83" s="118"/>
      <c r="F83" s="119"/>
    </row>
    <row r="84" spans="1:6" ht="15.6">
      <c r="A84" s="119"/>
      <c r="B84" s="117"/>
      <c r="C84" s="117"/>
      <c r="D84" s="118"/>
      <c r="E84" s="118"/>
      <c r="F84" s="119"/>
    </row>
    <row r="85" spans="1:6" ht="15.6">
      <c r="A85" s="119"/>
      <c r="B85" s="117"/>
      <c r="C85" s="117"/>
      <c r="D85" s="118"/>
      <c r="E85" s="118"/>
      <c r="F85" s="119"/>
    </row>
    <row r="86" spans="1:6" ht="15.6">
      <c r="A86" s="119"/>
      <c r="B86" s="117"/>
      <c r="C86" s="117"/>
      <c r="D86" s="118"/>
      <c r="E86" s="118"/>
      <c r="F86" s="119"/>
    </row>
    <row r="87" spans="1:6" ht="15.6">
      <c r="A87" s="119"/>
      <c r="B87" s="117"/>
      <c r="C87" s="117"/>
      <c r="D87" s="118"/>
      <c r="E87" s="118"/>
      <c r="F87" s="119"/>
    </row>
    <row r="88" spans="1:6" ht="15.6">
      <c r="A88" s="119"/>
      <c r="B88" s="117"/>
      <c r="C88" s="117"/>
      <c r="D88" s="118"/>
      <c r="E88" s="118"/>
      <c r="F88" s="119"/>
    </row>
    <row r="89" spans="1:6" ht="15.6">
      <c r="A89" s="119"/>
      <c r="B89" s="117"/>
      <c r="C89" s="117"/>
      <c r="D89" s="118"/>
      <c r="E89" s="118"/>
      <c r="F89" s="119"/>
    </row>
    <row r="90" spans="1:6" ht="15.6">
      <c r="A90" s="119"/>
      <c r="B90" s="117"/>
      <c r="C90" s="117"/>
      <c r="D90" s="118"/>
      <c r="E90" s="118"/>
      <c r="F90" s="119"/>
    </row>
    <row r="91" spans="1:6" ht="15.6">
      <c r="A91" s="119"/>
      <c r="B91" s="117"/>
      <c r="C91" s="117"/>
      <c r="D91" s="118"/>
      <c r="E91" s="118"/>
      <c r="F91" s="119"/>
    </row>
    <row r="92" spans="1:6" ht="15.6">
      <c r="A92" s="119"/>
      <c r="B92" s="117"/>
      <c r="C92" s="117"/>
      <c r="D92" s="118"/>
      <c r="E92" s="118"/>
      <c r="F92" s="119"/>
    </row>
    <row r="93" spans="1:6" ht="15.6">
      <c r="A93" s="119"/>
      <c r="B93" s="117"/>
      <c r="C93" s="117"/>
      <c r="D93" s="118"/>
      <c r="E93" s="118"/>
      <c r="F93" s="119"/>
    </row>
    <row r="94" spans="1:6" ht="15.6">
      <c r="A94" s="119"/>
      <c r="B94" s="117"/>
      <c r="C94" s="117"/>
      <c r="D94" s="118"/>
      <c r="E94" s="118"/>
      <c r="F94" s="119"/>
    </row>
    <row r="95" spans="1:6" ht="15.6">
      <c r="A95" s="119"/>
      <c r="B95" s="117"/>
      <c r="C95" s="117"/>
      <c r="D95" s="118"/>
      <c r="E95" s="118"/>
      <c r="F95" s="119"/>
    </row>
    <row r="96" spans="1:6" ht="15.6">
      <c r="A96" s="119"/>
      <c r="B96" s="117"/>
      <c r="C96" s="117"/>
      <c r="D96" s="118"/>
      <c r="E96" s="118"/>
      <c r="F96" s="119"/>
    </row>
    <row r="97" spans="1:6" ht="15.6">
      <c r="A97" s="119"/>
      <c r="B97" s="117"/>
      <c r="C97" s="117"/>
      <c r="D97" s="118"/>
      <c r="E97" s="118"/>
      <c r="F97" s="119"/>
    </row>
    <row r="98" spans="1:6" ht="15.6">
      <c r="A98" s="119"/>
      <c r="B98" s="117"/>
      <c r="C98" s="117"/>
      <c r="D98" s="118"/>
      <c r="E98" s="118"/>
      <c r="F98" s="119"/>
    </row>
    <row r="99" spans="1:6" ht="15.6">
      <c r="A99" s="119"/>
      <c r="B99" s="117"/>
      <c r="C99" s="117"/>
      <c r="D99" s="118"/>
      <c r="E99" s="118"/>
      <c r="F99" s="119"/>
    </row>
    <row r="100" spans="1:6" ht="15.6">
      <c r="A100" s="119"/>
      <c r="B100" s="117"/>
      <c r="C100" s="117"/>
      <c r="D100" s="118"/>
      <c r="E100" s="118"/>
      <c r="F100" s="119"/>
    </row>
    <row r="101" spans="1:6" ht="15.6">
      <c r="A101" s="119"/>
      <c r="B101" s="117"/>
      <c r="C101" s="117"/>
      <c r="D101" s="118"/>
      <c r="E101" s="118"/>
      <c r="F101" s="119"/>
    </row>
  </sheetData>
  <mergeCells count="2">
    <mergeCell ref="A16:E16"/>
    <mergeCell ref="A1:F1"/>
  </mergeCells>
  <pageMargins left="0.7" right="0.7" top="0.75" bottom="0.75" header="0" footer="0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1"/>
  <sheetViews>
    <sheetView topLeftCell="A14" workbookViewId="0">
      <selection activeCell="E18" sqref="E18"/>
    </sheetView>
  </sheetViews>
  <sheetFormatPr defaultColWidth="14.44140625" defaultRowHeight="15" customHeight="1"/>
  <cols>
    <col min="1" max="1" width="32" customWidth="1"/>
    <col min="2" max="2" width="9.6640625" customWidth="1"/>
    <col min="3" max="3" width="11.5546875" customWidth="1"/>
    <col min="4" max="4" width="13" customWidth="1"/>
    <col min="5" max="5" width="14.33203125" customWidth="1"/>
    <col min="6" max="6" width="12.109375" customWidth="1"/>
    <col min="7" max="11" width="8.6640625" customWidth="1"/>
  </cols>
  <sheetData>
    <row r="1" spans="1:11" ht="15.6">
      <c r="A1" s="552" t="s">
        <v>600</v>
      </c>
      <c r="B1" s="531"/>
      <c r="C1" s="531"/>
      <c r="D1" s="531"/>
      <c r="E1" s="531"/>
      <c r="F1" s="532"/>
    </row>
    <row r="2" spans="1:11" ht="16.2">
      <c r="A2" s="543" t="s">
        <v>469</v>
      </c>
      <c r="B2" s="542"/>
      <c r="C2" s="542"/>
      <c r="D2" s="542"/>
      <c r="E2" s="542"/>
      <c r="F2" s="544"/>
    </row>
    <row r="3" spans="1:11" ht="15.6">
      <c r="A3" s="92" t="s">
        <v>470</v>
      </c>
      <c r="B3" s="93" t="s">
        <v>471</v>
      </c>
      <c r="C3" s="93" t="s">
        <v>472</v>
      </c>
      <c r="D3" s="160" t="s">
        <v>473</v>
      </c>
      <c r="E3" s="160" t="s">
        <v>558</v>
      </c>
      <c r="F3" s="262" t="s">
        <v>559</v>
      </c>
      <c r="G3" s="2"/>
      <c r="H3" s="2"/>
      <c r="I3" s="2"/>
      <c r="J3" s="2"/>
      <c r="K3" s="2"/>
    </row>
    <row r="4" spans="1:11" ht="15.6">
      <c r="A4" s="40" t="s">
        <v>120</v>
      </c>
      <c r="B4" s="41" t="s">
        <v>477</v>
      </c>
      <c r="C4" s="41">
        <v>2</v>
      </c>
      <c r="D4" s="58">
        <v>20000</v>
      </c>
      <c r="E4" s="58">
        <f>C4*D4</f>
        <v>40000</v>
      </c>
      <c r="F4" s="31">
        <f>E4/2</f>
        <v>20000</v>
      </c>
      <c r="H4">
        <v>1</v>
      </c>
    </row>
    <row r="5" spans="1:11" ht="16.2">
      <c r="A5" s="543" t="s">
        <v>593</v>
      </c>
      <c r="B5" s="542"/>
      <c r="C5" s="542"/>
      <c r="D5" s="542"/>
      <c r="E5" s="542"/>
      <c r="F5" s="544"/>
    </row>
    <row r="6" spans="1:11" ht="15.6">
      <c r="A6" s="92" t="s">
        <v>470</v>
      </c>
      <c r="B6" s="93" t="s">
        <v>471</v>
      </c>
      <c r="C6" s="93" t="s">
        <v>479</v>
      </c>
      <c r="D6" s="160" t="s">
        <v>480</v>
      </c>
      <c r="E6" s="160" t="s">
        <v>481</v>
      </c>
      <c r="F6" s="160" t="s">
        <v>481</v>
      </c>
      <c r="G6" s="2"/>
      <c r="H6" s="2"/>
      <c r="I6" s="2"/>
      <c r="J6" s="2"/>
      <c r="K6" s="2"/>
    </row>
    <row r="7" spans="1:11" ht="15.6">
      <c r="A7" s="40" t="s">
        <v>601</v>
      </c>
      <c r="B7" s="410" t="s">
        <v>749</v>
      </c>
      <c r="C7" s="41">
        <v>2</v>
      </c>
      <c r="D7" s="161">
        <f>'Item list 2025 '!D45</f>
        <v>1225</v>
      </c>
      <c r="E7" s="58">
        <f>C7*D7</f>
        <v>2450</v>
      </c>
      <c r="F7" s="31">
        <f t="shared" ref="F7:F12" si="0">E7/2</f>
        <v>1225</v>
      </c>
    </row>
    <row r="8" spans="1:11" ht="15.6">
      <c r="A8" s="40" t="s">
        <v>25</v>
      </c>
      <c r="B8" s="41" t="s">
        <v>484</v>
      </c>
      <c r="C8" s="41">
        <v>2.5</v>
      </c>
      <c r="D8" s="161">
        <f>'Item list 2025 '!D2</f>
        <v>600</v>
      </c>
      <c r="E8" s="58">
        <f t="shared" ref="E8:E14" si="1">D8*C8</f>
        <v>1500</v>
      </c>
      <c r="F8" s="31">
        <f t="shared" si="0"/>
        <v>750</v>
      </c>
    </row>
    <row r="9" spans="1:11" ht="15.6">
      <c r="A9" s="40" t="s">
        <v>488</v>
      </c>
      <c r="B9" s="41" t="s">
        <v>271</v>
      </c>
      <c r="C9" s="41">
        <v>20</v>
      </c>
      <c r="D9" s="161">
        <f>'Item list 2025 '!D149</f>
        <v>95</v>
      </c>
      <c r="E9" s="58">
        <f t="shared" si="1"/>
        <v>1900</v>
      </c>
      <c r="F9" s="31">
        <f t="shared" si="0"/>
        <v>950</v>
      </c>
    </row>
    <row r="10" spans="1:11" ht="15.6">
      <c r="A10" s="40" t="s">
        <v>485</v>
      </c>
      <c r="B10" s="41" t="s">
        <v>484</v>
      </c>
      <c r="C10" s="41">
        <v>1.25</v>
      </c>
      <c r="D10" s="161">
        <f>'Item list 2025 '!D3</f>
        <v>600</v>
      </c>
      <c r="E10" s="58">
        <f t="shared" si="1"/>
        <v>750</v>
      </c>
      <c r="F10" s="31">
        <f t="shared" si="0"/>
        <v>375</v>
      </c>
    </row>
    <row r="11" spans="1:11" ht="15.6">
      <c r="A11" s="40" t="s">
        <v>27</v>
      </c>
      <c r="B11" s="41" t="s">
        <v>484</v>
      </c>
      <c r="C11" s="41">
        <v>1.25</v>
      </c>
      <c r="D11" s="161">
        <f>'Item list 2025 '!D4</f>
        <v>600</v>
      </c>
      <c r="E11" s="58">
        <f t="shared" si="1"/>
        <v>750</v>
      </c>
      <c r="F11" s="31">
        <f t="shared" si="0"/>
        <v>375</v>
      </c>
    </row>
    <row r="12" spans="1:11" ht="15.6">
      <c r="A12" s="40" t="s">
        <v>486</v>
      </c>
      <c r="B12" s="41" t="s">
        <v>271</v>
      </c>
      <c r="C12" s="41">
        <v>3</v>
      </c>
      <c r="D12" s="58">
        <f>'Item list 2025 '!D141</f>
        <v>830</v>
      </c>
      <c r="E12" s="58">
        <f t="shared" si="1"/>
        <v>2490</v>
      </c>
      <c r="F12" s="31">
        <f t="shared" si="0"/>
        <v>1245</v>
      </c>
    </row>
    <row r="13" spans="1:11" ht="15.6">
      <c r="A13" s="40" t="s">
        <v>487</v>
      </c>
      <c r="B13" s="41" t="s">
        <v>271</v>
      </c>
      <c r="C13" s="41">
        <v>1</v>
      </c>
      <c r="D13" s="58">
        <f>'Item list 2025 '!D144</f>
        <v>570</v>
      </c>
      <c r="E13" s="58">
        <f t="shared" si="1"/>
        <v>570</v>
      </c>
      <c r="F13" s="31">
        <f t="shared" ref="F13:F14" si="2">C13*D13</f>
        <v>570</v>
      </c>
    </row>
    <row r="14" spans="1:11" ht="15.6">
      <c r="A14" s="40" t="s">
        <v>543</v>
      </c>
      <c r="B14" s="41" t="s">
        <v>577</v>
      </c>
      <c r="C14" s="41">
        <v>100</v>
      </c>
      <c r="D14" s="161">
        <f>'Item list 2025 '!E8</f>
        <v>10</v>
      </c>
      <c r="E14" s="58">
        <f t="shared" si="1"/>
        <v>1000</v>
      </c>
      <c r="F14" s="31">
        <f t="shared" si="2"/>
        <v>1000</v>
      </c>
    </row>
    <row r="15" spans="1:11" ht="16.2">
      <c r="A15" s="543" t="s">
        <v>329</v>
      </c>
      <c r="B15" s="542"/>
      <c r="C15" s="542"/>
      <c r="D15" s="542"/>
      <c r="E15" s="542"/>
      <c r="F15" s="544"/>
    </row>
    <row r="16" spans="1:11" ht="15.6">
      <c r="A16" s="40" t="s">
        <v>602</v>
      </c>
      <c r="B16" s="41" t="s">
        <v>188</v>
      </c>
      <c r="C16" s="41">
        <v>2</v>
      </c>
      <c r="D16" s="161">
        <f>'Item list 2025 '!D212</f>
        <v>220</v>
      </c>
      <c r="E16" s="161">
        <f t="shared" ref="E16:E19" si="3">D16*C16</f>
        <v>440</v>
      </c>
      <c r="F16" s="31">
        <f t="shared" ref="F16" si="4">E16/2</f>
        <v>220</v>
      </c>
    </row>
    <row r="17" spans="1:6" ht="15.6">
      <c r="A17" s="411" t="s">
        <v>171</v>
      </c>
      <c r="B17" s="410" t="s">
        <v>168</v>
      </c>
      <c r="C17" s="41">
        <v>1</v>
      </c>
      <c r="D17" s="161">
        <f>'Item list 2025 '!D178</f>
        <v>357</v>
      </c>
      <c r="E17" s="161">
        <f>'Item list 2025 '!D177</f>
        <v>290</v>
      </c>
      <c r="F17" s="31">
        <f>C17*D17</f>
        <v>357</v>
      </c>
    </row>
    <row r="18" spans="1:6" ht="15.6">
      <c r="A18" s="40" t="s">
        <v>492</v>
      </c>
      <c r="B18" s="410" t="s">
        <v>168</v>
      </c>
      <c r="C18" s="41">
        <v>2</v>
      </c>
      <c r="D18" s="161">
        <f>'Item list 2025 '!D249</f>
        <v>270</v>
      </c>
      <c r="E18" s="161">
        <f t="shared" si="3"/>
        <v>540</v>
      </c>
      <c r="F18" s="31">
        <f>C18*D18</f>
        <v>540</v>
      </c>
    </row>
    <row r="19" spans="1:6" ht="15.6">
      <c r="A19" s="416" t="s">
        <v>386</v>
      </c>
      <c r="B19" s="412" t="s">
        <v>64</v>
      </c>
      <c r="C19" s="413">
        <v>4</v>
      </c>
      <c r="D19" s="414">
        <f>'Item list 2025 '!D228</f>
        <v>91</v>
      </c>
      <c r="E19" s="161">
        <f t="shared" si="3"/>
        <v>364</v>
      </c>
      <c r="F19" s="415">
        <f>E19/2</f>
        <v>182</v>
      </c>
    </row>
    <row r="20" spans="1:6" ht="16.2">
      <c r="A20" s="553" t="s">
        <v>497</v>
      </c>
      <c r="B20" s="539"/>
      <c r="C20" s="539"/>
      <c r="D20" s="539"/>
      <c r="E20" s="539"/>
      <c r="F20" s="540"/>
    </row>
    <row r="21" spans="1:6" ht="15.6">
      <c r="A21" s="263" t="s">
        <v>28</v>
      </c>
      <c r="B21" s="263" t="s">
        <v>499</v>
      </c>
      <c r="C21" s="264">
        <v>10</v>
      </c>
      <c r="D21" s="265">
        <f>'Item list 2025 '!D10</f>
        <v>85</v>
      </c>
      <c r="E21" s="265">
        <f t="shared" ref="E21:E28" si="5">D21*C21</f>
        <v>850</v>
      </c>
      <c r="F21" s="266">
        <f t="shared" ref="F21:F28" si="6">E21/2</f>
        <v>425</v>
      </c>
    </row>
    <row r="22" spans="1:6" ht="15.6">
      <c r="A22" s="150" t="s">
        <v>547</v>
      </c>
      <c r="B22" s="54" t="s">
        <v>499</v>
      </c>
      <c r="C22" s="54">
        <v>16</v>
      </c>
      <c r="D22" s="151">
        <f>'Item list 2025 '!D10</f>
        <v>85</v>
      </c>
      <c r="E22" s="167">
        <f t="shared" si="5"/>
        <v>1360</v>
      </c>
      <c r="F22" s="31">
        <f t="shared" si="6"/>
        <v>680</v>
      </c>
    </row>
    <row r="23" spans="1:6" ht="15.6">
      <c r="A23" s="168" t="s">
        <v>500</v>
      </c>
      <c r="B23" s="41" t="s">
        <v>499</v>
      </c>
      <c r="C23" s="41">
        <v>2</v>
      </c>
      <c r="D23" s="151">
        <f t="shared" ref="D23:D25" si="7">D22</f>
        <v>85</v>
      </c>
      <c r="E23" s="167">
        <f t="shared" si="5"/>
        <v>170</v>
      </c>
      <c r="F23" s="31">
        <f t="shared" si="6"/>
        <v>85</v>
      </c>
    </row>
    <row r="24" spans="1:6" ht="15.6">
      <c r="A24" s="168" t="s">
        <v>501</v>
      </c>
      <c r="B24" s="41" t="s">
        <v>499</v>
      </c>
      <c r="C24" s="41">
        <v>2</v>
      </c>
      <c r="D24" s="151">
        <f t="shared" si="7"/>
        <v>85</v>
      </c>
      <c r="E24" s="167">
        <f t="shared" si="5"/>
        <v>170</v>
      </c>
      <c r="F24" s="31">
        <f t="shared" si="6"/>
        <v>85</v>
      </c>
    </row>
    <row r="25" spans="1:6" ht="15.6">
      <c r="A25" s="168" t="s">
        <v>502</v>
      </c>
      <c r="B25" s="41" t="s">
        <v>499</v>
      </c>
      <c r="C25" s="41">
        <v>20</v>
      </c>
      <c r="D25" s="151">
        <f t="shared" si="7"/>
        <v>85</v>
      </c>
      <c r="E25" s="167">
        <f t="shared" si="5"/>
        <v>1700</v>
      </c>
      <c r="F25" s="31">
        <f t="shared" si="6"/>
        <v>850</v>
      </c>
    </row>
    <row r="26" spans="1:6" ht="15.6">
      <c r="A26" s="168" t="s">
        <v>424</v>
      </c>
      <c r="B26" s="41" t="s">
        <v>548</v>
      </c>
      <c r="C26" s="41">
        <v>15</v>
      </c>
      <c r="D26" s="151">
        <f>'Item list 2025 '!E10</f>
        <v>11</v>
      </c>
      <c r="E26" s="169">
        <f t="shared" si="5"/>
        <v>165</v>
      </c>
      <c r="F26" s="31">
        <f t="shared" si="6"/>
        <v>82.5</v>
      </c>
    </row>
    <row r="27" spans="1:6" ht="15.6">
      <c r="A27" s="168" t="s">
        <v>549</v>
      </c>
      <c r="B27" s="410" t="s">
        <v>740</v>
      </c>
      <c r="C27" s="41">
        <v>1</v>
      </c>
      <c r="D27" s="151">
        <f>'Item list 2025 '!D11</f>
        <v>550</v>
      </c>
      <c r="E27" s="169">
        <f t="shared" si="5"/>
        <v>550</v>
      </c>
      <c r="F27" s="31">
        <f t="shared" si="6"/>
        <v>275</v>
      </c>
    </row>
    <row r="28" spans="1:6" ht="15.6">
      <c r="A28" s="170" t="s">
        <v>603</v>
      </c>
      <c r="B28" s="63" t="s">
        <v>499</v>
      </c>
      <c r="C28" s="63">
        <v>20</v>
      </c>
      <c r="D28" s="151">
        <f>D25</f>
        <v>85</v>
      </c>
      <c r="E28" s="167">
        <f t="shared" si="5"/>
        <v>1700</v>
      </c>
      <c r="F28" s="31">
        <f t="shared" si="6"/>
        <v>850</v>
      </c>
    </row>
    <row r="29" spans="1:6" ht="15.6">
      <c r="A29" s="171" t="s">
        <v>509</v>
      </c>
      <c r="B29" s="172"/>
      <c r="C29" s="172"/>
      <c r="D29" s="173"/>
      <c r="E29" s="267">
        <f>SUM(E7:E28)</f>
        <v>19709</v>
      </c>
      <c r="F29" s="267">
        <f>SUM(F7:F28)</f>
        <v>11121.5</v>
      </c>
    </row>
    <row r="30" spans="1:6" ht="15.6">
      <c r="A30" s="254" t="s">
        <v>510</v>
      </c>
      <c r="B30" s="255"/>
      <c r="C30" s="255"/>
      <c r="D30" s="268"/>
      <c r="E30" s="269">
        <f>SUM(E4-E29)</f>
        <v>20291</v>
      </c>
      <c r="F30" s="269">
        <f>SUM(F4-F29)</f>
        <v>8878.5</v>
      </c>
    </row>
    <row r="31" spans="1:6" ht="15.6">
      <c r="A31" s="180" t="s">
        <v>511</v>
      </c>
      <c r="B31" s="181"/>
      <c r="C31" s="181"/>
      <c r="D31" s="182"/>
      <c r="E31" s="183">
        <f>E30/E4</f>
        <v>0.50727500000000003</v>
      </c>
      <c r="F31" s="184">
        <f>F30/F4</f>
        <v>0.44392500000000001</v>
      </c>
    </row>
    <row r="32" spans="1:6" ht="15.6">
      <c r="A32" s="185" t="s">
        <v>512</v>
      </c>
      <c r="B32" s="93" t="s">
        <v>513</v>
      </c>
      <c r="C32" s="93"/>
      <c r="D32" s="160"/>
      <c r="E32" s="270">
        <f>SUM(E29/C4)</f>
        <v>9854.5</v>
      </c>
      <c r="F32" s="271">
        <f>F29/H4</f>
        <v>11121.5</v>
      </c>
    </row>
    <row r="33" spans="1:6" ht="15.6">
      <c r="A33" s="188" t="s">
        <v>514</v>
      </c>
      <c r="B33" s="189" t="s">
        <v>551</v>
      </c>
      <c r="C33" s="189"/>
      <c r="D33" s="190"/>
      <c r="E33" s="272">
        <f>SUM(E29/D4)</f>
        <v>0.98545000000000005</v>
      </c>
      <c r="F33" s="262">
        <f>F29/D4</f>
        <v>0.55607499999999999</v>
      </c>
    </row>
    <row r="34" spans="1:6" ht="15.6">
      <c r="A34" s="119"/>
      <c r="B34" s="117"/>
      <c r="C34" s="117"/>
      <c r="D34" s="118"/>
      <c r="E34" s="118"/>
      <c r="F34" s="5"/>
    </row>
    <row r="35" spans="1:6" ht="15.6">
      <c r="A35" s="119"/>
      <c r="B35" s="117"/>
      <c r="C35" s="117"/>
      <c r="D35" s="118"/>
      <c r="E35" s="118"/>
      <c r="F35" s="5"/>
    </row>
    <row r="36" spans="1:6" ht="15.6">
      <c r="A36" s="113" t="s">
        <v>552</v>
      </c>
      <c r="B36" s="117"/>
      <c r="C36" s="117"/>
      <c r="D36" s="118"/>
      <c r="E36" s="118"/>
      <c r="F36" s="5"/>
    </row>
    <row r="37" spans="1:6" ht="15" customHeight="1">
      <c r="A37" s="119" t="s">
        <v>604</v>
      </c>
      <c r="B37" s="227"/>
      <c r="C37" s="227"/>
      <c r="D37" s="228"/>
      <c r="E37" s="228"/>
      <c r="F37" s="229"/>
    </row>
    <row r="38" spans="1:6" ht="15.6">
      <c r="A38" s="119" t="s">
        <v>605</v>
      </c>
      <c r="B38" s="117"/>
      <c r="C38" s="117"/>
      <c r="D38" s="118"/>
      <c r="E38" s="118"/>
      <c r="F38" s="5"/>
    </row>
    <row r="39" spans="1:6" ht="15.6">
      <c r="A39" s="119"/>
      <c r="B39" s="117"/>
      <c r="C39" s="117"/>
      <c r="D39" s="118"/>
      <c r="E39" s="118"/>
      <c r="F39" s="5"/>
    </row>
    <row r="40" spans="1:6" ht="15.6">
      <c r="A40" s="113" t="s">
        <v>555</v>
      </c>
      <c r="B40" s="117"/>
      <c r="C40" s="117"/>
      <c r="D40" s="118"/>
      <c r="E40" s="118"/>
      <c r="F40" s="5"/>
    </row>
    <row r="41" spans="1:6" ht="15.6">
      <c r="A41" s="119" t="s">
        <v>606</v>
      </c>
      <c r="B41" s="117"/>
      <c r="C41" s="117"/>
      <c r="D41" s="118"/>
      <c r="E41" s="118"/>
      <c r="F41" s="5"/>
    </row>
    <row r="42" spans="1:6" ht="15.6">
      <c r="A42" s="119"/>
      <c r="B42" s="117"/>
      <c r="C42" s="117"/>
      <c r="D42" s="118"/>
      <c r="E42" s="118"/>
      <c r="F42" s="5"/>
    </row>
    <row r="43" spans="1:6" ht="15.6">
      <c r="A43" s="119"/>
      <c r="B43" s="117"/>
      <c r="C43" s="117"/>
      <c r="D43" s="118"/>
      <c r="E43" s="118"/>
      <c r="F43" s="5"/>
    </row>
    <row r="44" spans="1:6" ht="15.6">
      <c r="A44" s="119"/>
      <c r="B44" s="117"/>
      <c r="C44" s="117"/>
      <c r="D44" s="118"/>
      <c r="E44" s="118"/>
      <c r="F44" s="5"/>
    </row>
    <row r="45" spans="1:6" ht="15.6">
      <c r="A45" s="119"/>
      <c r="B45" s="117"/>
      <c r="C45" s="117"/>
      <c r="D45" s="118"/>
      <c r="E45" s="118"/>
      <c r="F45" s="5"/>
    </row>
    <row r="46" spans="1:6" ht="15.6">
      <c r="A46" s="119"/>
      <c r="B46" s="117"/>
      <c r="C46" s="117"/>
      <c r="D46" s="118"/>
      <c r="E46" s="118"/>
      <c r="F46" s="5"/>
    </row>
    <row r="47" spans="1:6" ht="15.6">
      <c r="A47" s="119"/>
      <c r="B47" s="117"/>
      <c r="C47" s="117"/>
      <c r="D47" s="118"/>
      <c r="E47" s="118"/>
      <c r="F47" s="5"/>
    </row>
    <row r="48" spans="1:6" ht="15.6">
      <c r="A48" s="119"/>
      <c r="B48" s="117"/>
      <c r="C48" s="117"/>
      <c r="D48" s="118"/>
      <c r="E48" s="118"/>
      <c r="F48" s="5"/>
    </row>
    <row r="49" spans="1:6" ht="15.6">
      <c r="A49" s="119"/>
      <c r="B49" s="117"/>
      <c r="C49" s="117"/>
      <c r="D49" s="118"/>
      <c r="E49" s="118"/>
      <c r="F49" s="5"/>
    </row>
    <row r="50" spans="1:6" ht="15.6">
      <c r="A50" s="119"/>
      <c r="B50" s="117"/>
      <c r="C50" s="117"/>
      <c r="D50" s="118"/>
      <c r="E50" s="118"/>
      <c r="F50" s="5"/>
    </row>
    <row r="51" spans="1:6" ht="15.6">
      <c r="A51" s="119"/>
      <c r="B51" s="117"/>
      <c r="C51" s="117"/>
      <c r="D51" s="118"/>
      <c r="E51" s="118"/>
      <c r="F51" s="5"/>
    </row>
    <row r="52" spans="1:6" ht="15.6">
      <c r="A52" s="119"/>
      <c r="B52" s="117"/>
      <c r="C52" s="117"/>
      <c r="D52" s="118"/>
      <c r="E52" s="118"/>
      <c r="F52" s="5"/>
    </row>
    <row r="53" spans="1:6" ht="15.6">
      <c r="A53" s="119"/>
      <c r="B53" s="117"/>
      <c r="C53" s="117"/>
      <c r="D53" s="118"/>
      <c r="E53" s="118"/>
      <c r="F53" s="5"/>
    </row>
    <row r="54" spans="1:6" ht="15.6">
      <c r="A54" s="119"/>
      <c r="B54" s="117"/>
      <c r="C54" s="117"/>
      <c r="D54" s="118"/>
      <c r="E54" s="118"/>
      <c r="F54" s="5"/>
    </row>
    <row r="55" spans="1:6" ht="15.6">
      <c r="A55" s="119"/>
      <c r="B55" s="117"/>
      <c r="C55" s="117"/>
      <c r="D55" s="118"/>
      <c r="E55" s="118"/>
      <c r="F55" s="5"/>
    </row>
    <row r="56" spans="1:6" ht="15.6">
      <c r="A56" s="119"/>
      <c r="B56" s="117"/>
      <c r="C56" s="117"/>
      <c r="D56" s="118"/>
      <c r="E56" s="118"/>
      <c r="F56" s="5"/>
    </row>
    <row r="57" spans="1:6" ht="15.6">
      <c r="A57" s="119"/>
      <c r="B57" s="117"/>
      <c r="C57" s="117"/>
      <c r="D57" s="118"/>
      <c r="E57" s="118"/>
      <c r="F57" s="5"/>
    </row>
    <row r="58" spans="1:6" ht="15.6">
      <c r="A58" s="119"/>
      <c r="B58" s="117"/>
      <c r="C58" s="117"/>
      <c r="D58" s="118"/>
      <c r="E58" s="118"/>
      <c r="F58" s="5"/>
    </row>
    <row r="59" spans="1:6" ht="15.6">
      <c r="A59" s="119"/>
      <c r="B59" s="117"/>
      <c r="C59" s="117"/>
      <c r="D59" s="118"/>
      <c r="E59" s="118"/>
      <c r="F59" s="5"/>
    </row>
    <row r="60" spans="1:6" ht="15.6">
      <c r="A60" s="119"/>
      <c r="B60" s="117"/>
      <c r="C60" s="117"/>
      <c r="D60" s="118"/>
      <c r="E60" s="118"/>
      <c r="F60" s="5"/>
    </row>
    <row r="61" spans="1:6" ht="15.6">
      <c r="A61" s="119"/>
      <c r="B61" s="117"/>
      <c r="C61" s="117"/>
      <c r="D61" s="118"/>
      <c r="E61" s="118"/>
      <c r="F61" s="5"/>
    </row>
    <row r="62" spans="1:6" ht="15.6">
      <c r="A62" s="119"/>
      <c r="B62" s="117"/>
      <c r="C62" s="117"/>
      <c r="D62" s="118"/>
      <c r="E62" s="118"/>
      <c r="F62" s="5"/>
    </row>
    <row r="63" spans="1:6" ht="15.6">
      <c r="A63" s="119"/>
      <c r="B63" s="117"/>
      <c r="C63" s="117"/>
      <c r="D63" s="118"/>
      <c r="E63" s="118"/>
      <c r="F63" s="5"/>
    </row>
    <row r="64" spans="1:6" ht="15.6">
      <c r="A64" s="119"/>
      <c r="B64" s="117"/>
      <c r="C64" s="117"/>
      <c r="D64" s="118"/>
      <c r="E64" s="118"/>
      <c r="F64" s="5"/>
    </row>
    <row r="65" spans="1:6" ht="15.6">
      <c r="A65" s="119"/>
      <c r="B65" s="117"/>
      <c r="C65" s="117"/>
      <c r="D65" s="118"/>
      <c r="E65" s="118"/>
      <c r="F65" s="5"/>
    </row>
    <row r="66" spans="1:6" ht="15.6">
      <c r="A66" s="119"/>
      <c r="B66" s="117"/>
      <c r="C66" s="117"/>
      <c r="D66" s="118"/>
      <c r="E66" s="118"/>
      <c r="F66" s="5"/>
    </row>
    <row r="67" spans="1:6" ht="15.6">
      <c r="A67" s="119"/>
      <c r="B67" s="117"/>
      <c r="C67" s="117"/>
      <c r="D67" s="118"/>
      <c r="E67" s="118"/>
      <c r="F67" s="5"/>
    </row>
    <row r="68" spans="1:6" ht="15.6">
      <c r="A68" s="119"/>
      <c r="B68" s="117"/>
      <c r="C68" s="117"/>
      <c r="D68" s="118"/>
      <c r="E68" s="118"/>
      <c r="F68" s="5"/>
    </row>
    <row r="69" spans="1:6" ht="15.6">
      <c r="A69" s="119"/>
      <c r="B69" s="117"/>
      <c r="C69" s="117"/>
      <c r="D69" s="118"/>
      <c r="E69" s="118"/>
      <c r="F69" s="5"/>
    </row>
    <row r="70" spans="1:6" ht="15.6">
      <c r="A70" s="119"/>
      <c r="B70" s="117"/>
      <c r="C70" s="117"/>
      <c r="D70" s="118"/>
      <c r="E70" s="118"/>
      <c r="F70" s="5"/>
    </row>
    <row r="71" spans="1:6" ht="15.6">
      <c r="A71" s="119"/>
      <c r="B71" s="117"/>
      <c r="C71" s="117"/>
      <c r="D71" s="118"/>
      <c r="E71" s="118"/>
      <c r="F71" s="5"/>
    </row>
    <row r="72" spans="1:6" ht="15.6">
      <c r="A72" s="119"/>
      <c r="B72" s="117"/>
      <c r="C72" s="117"/>
      <c r="D72" s="118"/>
      <c r="E72" s="118"/>
      <c r="F72" s="5"/>
    </row>
    <row r="73" spans="1:6" ht="15.6">
      <c r="A73" s="119"/>
      <c r="B73" s="117"/>
      <c r="C73" s="117"/>
      <c r="D73" s="118"/>
      <c r="E73" s="118"/>
      <c r="F73" s="5"/>
    </row>
    <row r="74" spans="1:6" ht="15.6">
      <c r="A74" s="119"/>
      <c r="B74" s="117"/>
      <c r="C74" s="117"/>
      <c r="D74" s="118"/>
      <c r="E74" s="118"/>
      <c r="F74" s="5"/>
    </row>
    <row r="75" spans="1:6" ht="15.6">
      <c r="A75" s="119"/>
      <c r="B75" s="117"/>
      <c r="C75" s="117"/>
      <c r="D75" s="118"/>
      <c r="E75" s="118"/>
      <c r="F75" s="5"/>
    </row>
    <row r="76" spans="1:6" ht="15.6">
      <c r="A76" s="119"/>
      <c r="B76" s="117"/>
      <c r="C76" s="117"/>
      <c r="D76" s="118"/>
      <c r="E76" s="118"/>
      <c r="F76" s="5"/>
    </row>
    <row r="77" spans="1:6" ht="15.6">
      <c r="A77" s="119"/>
      <c r="B77" s="117"/>
      <c r="C77" s="117"/>
      <c r="D77" s="118"/>
      <c r="E77" s="118"/>
      <c r="F77" s="5"/>
    </row>
    <row r="78" spans="1:6" ht="15.6">
      <c r="A78" s="119"/>
      <c r="B78" s="117"/>
      <c r="C78" s="117"/>
      <c r="D78" s="118"/>
      <c r="E78" s="118"/>
      <c r="F78" s="5"/>
    </row>
    <row r="79" spans="1:6" ht="15.6">
      <c r="A79" s="119"/>
      <c r="B79" s="117"/>
      <c r="C79" s="117"/>
      <c r="D79" s="118"/>
      <c r="E79" s="118"/>
      <c r="F79" s="5"/>
    </row>
    <row r="80" spans="1:6" ht="15.6">
      <c r="A80" s="119"/>
      <c r="B80" s="117"/>
      <c r="C80" s="117"/>
      <c r="D80" s="118"/>
      <c r="E80" s="118"/>
      <c r="F80" s="5"/>
    </row>
    <row r="81" spans="1:6" ht="15.6">
      <c r="A81" s="119"/>
      <c r="B81" s="117"/>
      <c r="C81" s="117"/>
      <c r="D81" s="118"/>
      <c r="E81" s="118"/>
      <c r="F81" s="5"/>
    </row>
    <row r="82" spans="1:6" ht="15.6">
      <c r="A82" s="119"/>
      <c r="B82" s="117"/>
      <c r="C82" s="117"/>
      <c r="D82" s="118"/>
      <c r="E82" s="118"/>
      <c r="F82" s="5"/>
    </row>
    <row r="83" spans="1:6" ht="15.6">
      <c r="A83" s="119"/>
      <c r="B83" s="117"/>
      <c r="C83" s="117"/>
      <c r="D83" s="118"/>
      <c r="E83" s="118"/>
      <c r="F83" s="5"/>
    </row>
    <row r="84" spans="1:6" ht="15.6">
      <c r="A84" s="119"/>
      <c r="B84" s="117"/>
      <c r="C84" s="117"/>
      <c r="D84" s="118"/>
      <c r="E84" s="118"/>
      <c r="F84" s="5"/>
    </row>
    <row r="85" spans="1:6" ht="15.6">
      <c r="A85" s="119"/>
      <c r="B85" s="117"/>
      <c r="C85" s="117"/>
      <c r="D85" s="118"/>
      <c r="E85" s="118"/>
      <c r="F85" s="5"/>
    </row>
    <row r="86" spans="1:6" ht="15.6">
      <c r="A86" s="119"/>
      <c r="B86" s="117"/>
      <c r="C86" s="117"/>
      <c r="D86" s="118"/>
      <c r="E86" s="118"/>
      <c r="F86" s="5"/>
    </row>
    <row r="87" spans="1:6" ht="15.6">
      <c r="A87" s="119"/>
      <c r="B87" s="117"/>
      <c r="C87" s="117"/>
      <c r="D87" s="118"/>
      <c r="E87" s="118"/>
      <c r="F87" s="5"/>
    </row>
    <row r="88" spans="1:6" ht="15.6">
      <c r="A88" s="119"/>
      <c r="B88" s="117"/>
      <c r="C88" s="117"/>
      <c r="D88" s="118"/>
      <c r="E88" s="118"/>
      <c r="F88" s="5"/>
    </row>
    <row r="89" spans="1:6" ht="15.6">
      <c r="A89" s="119"/>
      <c r="B89" s="117"/>
      <c r="C89" s="117"/>
      <c r="D89" s="118"/>
      <c r="E89" s="118"/>
      <c r="F89" s="5"/>
    </row>
    <row r="90" spans="1:6" ht="15.6">
      <c r="A90" s="119"/>
      <c r="B90" s="117"/>
      <c r="C90" s="117"/>
      <c r="D90" s="118"/>
      <c r="E90" s="118"/>
      <c r="F90" s="5"/>
    </row>
    <row r="91" spans="1:6" ht="15.6">
      <c r="A91" s="119"/>
      <c r="B91" s="117"/>
      <c r="C91" s="117"/>
      <c r="D91" s="118"/>
      <c r="E91" s="118"/>
      <c r="F91" s="5"/>
    </row>
    <row r="92" spans="1:6" ht="15.6">
      <c r="A92" s="119"/>
      <c r="B92" s="117"/>
      <c r="C92" s="117"/>
      <c r="D92" s="118"/>
      <c r="E92" s="118"/>
      <c r="F92" s="5"/>
    </row>
    <row r="93" spans="1:6" ht="15.6">
      <c r="A93" s="119"/>
      <c r="B93" s="117"/>
      <c r="C93" s="117"/>
      <c r="D93" s="118"/>
      <c r="E93" s="118"/>
      <c r="F93" s="5"/>
    </row>
    <row r="94" spans="1:6" ht="15.6">
      <c r="A94" s="119"/>
      <c r="B94" s="117"/>
      <c r="C94" s="117"/>
      <c r="D94" s="118"/>
      <c r="E94" s="118"/>
      <c r="F94" s="5"/>
    </row>
    <row r="95" spans="1:6" ht="15.6">
      <c r="A95" s="119"/>
      <c r="B95" s="117"/>
      <c r="C95" s="117"/>
      <c r="D95" s="118"/>
      <c r="E95" s="118"/>
      <c r="F95" s="5"/>
    </row>
    <row r="96" spans="1:6" ht="15.6">
      <c r="A96" s="119"/>
      <c r="B96" s="117"/>
      <c r="C96" s="117"/>
      <c r="D96" s="118"/>
      <c r="E96" s="118"/>
      <c r="F96" s="5"/>
    </row>
    <row r="97" spans="1:6" ht="15.6">
      <c r="A97" s="119"/>
      <c r="B97" s="117"/>
      <c r="C97" s="117"/>
      <c r="D97" s="118"/>
      <c r="E97" s="118"/>
      <c r="F97" s="5"/>
    </row>
    <row r="98" spans="1:6" ht="15.6">
      <c r="A98" s="119"/>
      <c r="B98" s="117"/>
      <c r="C98" s="117"/>
      <c r="D98" s="118"/>
      <c r="E98" s="118"/>
      <c r="F98" s="5"/>
    </row>
    <row r="99" spans="1:6" ht="15.6">
      <c r="A99" s="119"/>
      <c r="B99" s="117"/>
      <c r="C99" s="117"/>
      <c r="D99" s="118"/>
      <c r="E99" s="118"/>
      <c r="F99" s="5"/>
    </row>
    <row r="100" spans="1:6" ht="15.6">
      <c r="A100" s="119"/>
      <c r="B100" s="117"/>
      <c r="C100" s="117"/>
      <c r="D100" s="118"/>
      <c r="E100" s="118"/>
      <c r="F100" s="5"/>
    </row>
    <row r="101" spans="1:6" ht="15.6">
      <c r="A101" s="119"/>
      <c r="B101" s="117"/>
      <c r="C101" s="117"/>
      <c r="D101" s="118"/>
      <c r="E101" s="118"/>
      <c r="F101" s="5"/>
    </row>
  </sheetData>
  <mergeCells count="5">
    <mergeCell ref="A2:F2"/>
    <mergeCell ref="A5:F5"/>
    <mergeCell ref="A15:F15"/>
    <mergeCell ref="A20:F20"/>
    <mergeCell ref="A1:F1"/>
  </mergeCells>
  <pageMargins left="0.7" right="0.7" top="0.75" bottom="0.75" header="0" footer="0"/>
  <pageSetup paperSize="9" orientation="portrait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"/>
  <sheetViews>
    <sheetView topLeftCell="A7" workbookViewId="0">
      <selection activeCell="A13" sqref="A13:XFD13"/>
    </sheetView>
  </sheetViews>
  <sheetFormatPr defaultColWidth="14.44140625" defaultRowHeight="15" customHeight="1"/>
  <cols>
    <col min="1" max="1" width="27.109375" customWidth="1"/>
    <col min="2" max="2" width="14.44140625" customWidth="1"/>
    <col min="3" max="3" width="9.109375" customWidth="1"/>
    <col min="4" max="4" width="13.6640625" customWidth="1"/>
    <col min="5" max="5" width="14.88671875" customWidth="1"/>
    <col min="6" max="6" width="12.5546875" customWidth="1"/>
    <col min="7" max="11" width="8.6640625" customWidth="1"/>
  </cols>
  <sheetData>
    <row r="1" spans="1:6" ht="15.6">
      <c r="A1" s="555" t="s">
        <v>607</v>
      </c>
      <c r="B1" s="534"/>
      <c r="C1" s="534"/>
      <c r="D1" s="534"/>
      <c r="E1" s="534"/>
      <c r="F1" s="534"/>
    </row>
    <row r="2" spans="1:6" ht="16.2">
      <c r="A2" s="554" t="s">
        <v>469</v>
      </c>
      <c r="B2" s="539"/>
      <c r="C2" s="539"/>
      <c r="D2" s="539"/>
      <c r="E2" s="539"/>
      <c r="F2" s="540"/>
    </row>
    <row r="3" spans="1:6" ht="15.6">
      <c r="A3" s="92" t="s">
        <v>470</v>
      </c>
      <c r="B3" s="93" t="s">
        <v>471</v>
      </c>
      <c r="C3" s="93" t="s">
        <v>472</v>
      </c>
      <c r="D3" s="160" t="s">
        <v>473</v>
      </c>
      <c r="E3" s="160" t="s">
        <v>558</v>
      </c>
      <c r="F3" s="273" t="s">
        <v>559</v>
      </c>
    </row>
    <row r="4" spans="1:6" ht="15.6">
      <c r="A4" s="40" t="s">
        <v>608</v>
      </c>
      <c r="B4" s="41" t="s">
        <v>477</v>
      </c>
      <c r="C4" s="41">
        <v>10</v>
      </c>
      <c r="D4" s="58">
        <v>9000</v>
      </c>
      <c r="E4" s="43">
        <f>D4*C4</f>
        <v>90000</v>
      </c>
      <c r="F4" s="102">
        <f>E4/2</f>
        <v>45000</v>
      </c>
    </row>
    <row r="5" spans="1:6" ht="16.2">
      <c r="A5" s="553" t="s">
        <v>593</v>
      </c>
      <c r="B5" s="539"/>
      <c r="C5" s="539"/>
      <c r="D5" s="539"/>
      <c r="E5" s="539"/>
      <c r="F5" s="540"/>
    </row>
    <row r="6" spans="1:6" ht="15.6">
      <c r="A6" s="92" t="s">
        <v>470</v>
      </c>
      <c r="B6" s="93" t="s">
        <v>471</v>
      </c>
      <c r="C6" s="93" t="s">
        <v>479</v>
      </c>
      <c r="D6" s="160" t="s">
        <v>480</v>
      </c>
      <c r="E6" s="160" t="s">
        <v>481</v>
      </c>
      <c r="F6" s="160" t="s">
        <v>481</v>
      </c>
    </row>
    <row r="7" spans="1:6" ht="15.6">
      <c r="A7" s="40" t="s">
        <v>609</v>
      </c>
      <c r="B7" s="41" t="s">
        <v>254</v>
      </c>
      <c r="C7" s="41">
        <v>12</v>
      </c>
      <c r="D7" s="161">
        <f>'Item list 2025 '!D317</f>
        <v>250</v>
      </c>
      <c r="E7" s="58">
        <f t="shared" ref="E7:E14" si="0">D7*C7</f>
        <v>3000</v>
      </c>
      <c r="F7" s="102">
        <f t="shared" ref="F7:F11" si="1">E7/2</f>
        <v>1500</v>
      </c>
    </row>
    <row r="8" spans="1:6" ht="15.6">
      <c r="A8" s="40" t="s">
        <v>610</v>
      </c>
      <c r="B8" s="41" t="s">
        <v>611</v>
      </c>
      <c r="C8" s="41">
        <v>2.5</v>
      </c>
      <c r="D8" s="161">
        <f>'Item list 2025 '!D2</f>
        <v>600</v>
      </c>
      <c r="E8" s="58">
        <f t="shared" si="0"/>
        <v>1500</v>
      </c>
      <c r="F8" s="102">
        <f t="shared" si="1"/>
        <v>750</v>
      </c>
    </row>
    <row r="9" spans="1:6" ht="15.6">
      <c r="A9" s="40" t="s">
        <v>612</v>
      </c>
      <c r="B9" s="41" t="s">
        <v>611</v>
      </c>
      <c r="C9" s="41">
        <v>1.5</v>
      </c>
      <c r="D9" s="161">
        <f>'Item list 2025 '!D3</f>
        <v>600</v>
      </c>
      <c r="E9" s="58">
        <f t="shared" si="0"/>
        <v>900</v>
      </c>
      <c r="F9" s="102">
        <f t="shared" si="1"/>
        <v>450</v>
      </c>
    </row>
    <row r="10" spans="1:6" ht="15.6">
      <c r="A10" s="40" t="s">
        <v>613</v>
      </c>
      <c r="B10" s="41" t="s">
        <v>611</v>
      </c>
      <c r="C10" s="41">
        <v>1.5</v>
      </c>
      <c r="D10" s="161">
        <f>'Item list 2025 '!D4</f>
        <v>600</v>
      </c>
      <c r="E10" s="58">
        <f t="shared" si="0"/>
        <v>900</v>
      </c>
      <c r="F10" s="102">
        <f t="shared" si="1"/>
        <v>450</v>
      </c>
    </row>
    <row r="11" spans="1:6" ht="15.6">
      <c r="A11" s="40" t="s">
        <v>465</v>
      </c>
      <c r="B11" s="41" t="s">
        <v>477</v>
      </c>
      <c r="C11" s="41">
        <v>40</v>
      </c>
      <c r="D11" s="161">
        <v>500</v>
      </c>
      <c r="E11" s="58">
        <f t="shared" si="0"/>
        <v>20000</v>
      </c>
      <c r="F11" s="102">
        <f t="shared" si="1"/>
        <v>10000</v>
      </c>
    </row>
    <row r="12" spans="1:6" ht="15.6">
      <c r="A12" s="40" t="s">
        <v>226</v>
      </c>
      <c r="B12" s="41" t="s">
        <v>271</v>
      </c>
      <c r="C12" s="41">
        <v>3</v>
      </c>
      <c r="D12" s="161">
        <f>'Item list 2025 '!D146</f>
        <v>690</v>
      </c>
      <c r="E12" s="58">
        <f t="shared" si="0"/>
        <v>2070</v>
      </c>
      <c r="F12" s="102">
        <f>(D12*2)</f>
        <v>1380</v>
      </c>
    </row>
    <row r="13" spans="1:6" s="522" customFormat="1" ht="15.6">
      <c r="A13" s="284" t="s">
        <v>31</v>
      </c>
      <c r="B13" s="285" t="s">
        <v>614</v>
      </c>
      <c r="C13" s="285">
        <v>1000</v>
      </c>
      <c r="D13" s="319">
        <v>3</v>
      </c>
      <c r="E13" s="42">
        <f t="shared" si="0"/>
        <v>3000</v>
      </c>
      <c r="F13" s="102">
        <f>E13/2</f>
        <v>1500</v>
      </c>
    </row>
    <row r="14" spans="1:6" ht="15.6">
      <c r="A14" s="40" t="s">
        <v>543</v>
      </c>
      <c r="B14" s="41" t="s">
        <v>615</v>
      </c>
      <c r="C14" s="41">
        <v>100</v>
      </c>
      <c r="D14" s="161">
        <f>'Item list 2025 '!E8</f>
        <v>10</v>
      </c>
      <c r="E14" s="58">
        <f t="shared" si="0"/>
        <v>1000</v>
      </c>
      <c r="F14" s="102">
        <f>C14*D14</f>
        <v>1000</v>
      </c>
    </row>
    <row r="15" spans="1:6" ht="16.2">
      <c r="A15" s="553" t="s">
        <v>497</v>
      </c>
      <c r="B15" s="539"/>
      <c r="C15" s="539"/>
      <c r="D15" s="539"/>
      <c r="E15" s="539"/>
      <c r="F15" s="540"/>
    </row>
    <row r="16" spans="1:6" ht="15.6">
      <c r="A16" s="40" t="s">
        <v>616</v>
      </c>
      <c r="B16" s="41" t="s">
        <v>499</v>
      </c>
      <c r="C16" s="41">
        <v>10</v>
      </c>
      <c r="D16" s="161">
        <f>'Item list 2025 '!D10</f>
        <v>85</v>
      </c>
      <c r="E16" s="161">
        <f t="shared" ref="E16:E20" si="2">D16*C16</f>
        <v>850</v>
      </c>
      <c r="F16" s="102">
        <f t="shared" ref="F16:F20" si="3">E16/2</f>
        <v>425</v>
      </c>
    </row>
    <row r="17" spans="1:11" ht="15.6">
      <c r="A17" s="40" t="s">
        <v>28</v>
      </c>
      <c r="B17" s="41" t="s">
        <v>499</v>
      </c>
      <c r="C17" s="41">
        <v>10</v>
      </c>
      <c r="D17" s="161">
        <f t="shared" ref="D17:D20" si="4">$D$16</f>
        <v>85</v>
      </c>
      <c r="E17" s="161">
        <f t="shared" si="2"/>
        <v>850</v>
      </c>
      <c r="F17" s="102">
        <f t="shared" si="3"/>
        <v>425</v>
      </c>
    </row>
    <row r="18" spans="1:11" ht="15.6">
      <c r="A18" s="40" t="s">
        <v>568</v>
      </c>
      <c r="B18" s="41" t="s">
        <v>499</v>
      </c>
      <c r="C18" s="41">
        <v>10</v>
      </c>
      <c r="D18" s="161">
        <f t="shared" si="4"/>
        <v>85</v>
      </c>
      <c r="E18" s="161">
        <f t="shared" si="2"/>
        <v>850</v>
      </c>
      <c r="F18" s="102">
        <f t="shared" si="3"/>
        <v>425</v>
      </c>
    </row>
    <row r="19" spans="1:11" ht="15.6">
      <c r="A19" s="40" t="s">
        <v>617</v>
      </c>
      <c r="B19" s="41" t="s">
        <v>499</v>
      </c>
      <c r="C19" s="41">
        <v>75</v>
      </c>
      <c r="D19" s="161">
        <f t="shared" si="4"/>
        <v>85</v>
      </c>
      <c r="E19" s="161">
        <f t="shared" si="2"/>
        <v>6375</v>
      </c>
      <c r="F19" s="102">
        <f t="shared" si="3"/>
        <v>3187.5</v>
      </c>
    </row>
    <row r="20" spans="1:11" ht="15.6">
      <c r="A20" s="40" t="s">
        <v>502</v>
      </c>
      <c r="B20" s="41" t="s">
        <v>499</v>
      </c>
      <c r="C20" s="41">
        <v>60</v>
      </c>
      <c r="D20" s="161">
        <f t="shared" si="4"/>
        <v>85</v>
      </c>
      <c r="E20" s="161">
        <f t="shared" si="2"/>
        <v>5100</v>
      </c>
      <c r="F20" s="102">
        <f t="shared" si="3"/>
        <v>2550</v>
      </c>
    </row>
    <row r="21" spans="1:11" ht="15.6">
      <c r="A21" s="79" t="s">
        <v>509</v>
      </c>
      <c r="B21" s="80"/>
      <c r="C21" s="80"/>
      <c r="D21" s="274"/>
      <c r="E21" s="103">
        <f>SUM(E7:E20)</f>
        <v>46395</v>
      </c>
      <c r="F21" s="103">
        <f>SUM(F7:F20)</f>
        <v>24042.5</v>
      </c>
    </row>
    <row r="22" spans="1:11" ht="15.6">
      <c r="A22" s="275" t="s">
        <v>510</v>
      </c>
      <c r="B22" s="255"/>
      <c r="C22" s="255"/>
      <c r="D22" s="268"/>
      <c r="E22" s="256">
        <f>E4-E21</f>
        <v>43605</v>
      </c>
      <c r="F22" s="256">
        <f>F4-F21</f>
        <v>20957.5</v>
      </c>
    </row>
    <row r="23" spans="1:11" ht="15.6">
      <c r="A23" s="276" t="s">
        <v>618</v>
      </c>
      <c r="B23" s="181"/>
      <c r="C23" s="181"/>
      <c r="D23" s="182"/>
      <c r="E23" s="277">
        <f>E22/E4</f>
        <v>0.48449999999999999</v>
      </c>
      <c r="F23" s="277">
        <f>F22/F4</f>
        <v>0.4657222222222222</v>
      </c>
    </row>
    <row r="24" spans="1:11" ht="15.6">
      <c r="A24" s="92" t="s">
        <v>512</v>
      </c>
      <c r="B24" s="93" t="s">
        <v>513</v>
      </c>
      <c r="C24" s="93"/>
      <c r="D24" s="160"/>
      <c r="E24" s="95">
        <f>E21/C4</f>
        <v>4639.5</v>
      </c>
      <c r="F24" s="158">
        <f t="shared" ref="F24:F25" si="5">E24/2</f>
        <v>2319.75</v>
      </c>
    </row>
    <row r="25" spans="1:11" ht="15.6">
      <c r="A25" s="92" t="s">
        <v>514</v>
      </c>
      <c r="B25" s="93" t="s">
        <v>551</v>
      </c>
      <c r="C25" s="93"/>
      <c r="D25" s="160"/>
      <c r="E25" s="278">
        <f>E21/D4</f>
        <v>5.1550000000000002</v>
      </c>
      <c r="F25" s="158">
        <f t="shared" si="5"/>
        <v>2.5775000000000001</v>
      </c>
    </row>
    <row r="26" spans="1:11" ht="15.6">
      <c r="A26" s="119"/>
      <c r="B26" s="117"/>
      <c r="C26" s="117"/>
      <c r="D26" s="118"/>
      <c r="E26" s="118"/>
      <c r="F26" s="119"/>
    </row>
    <row r="27" spans="1:11" ht="15" customHeight="1">
      <c r="A27" s="230" t="s">
        <v>523</v>
      </c>
      <c r="B27" s="114"/>
      <c r="C27" s="114"/>
      <c r="D27" s="115"/>
      <c r="E27" s="115"/>
      <c r="F27" s="113"/>
      <c r="G27" s="2"/>
      <c r="H27" s="2"/>
      <c r="I27" s="2"/>
      <c r="J27" s="2"/>
      <c r="K27" s="2"/>
    </row>
    <row r="28" spans="1:11" ht="15.6">
      <c r="A28" s="119" t="s">
        <v>619</v>
      </c>
      <c r="B28" s="117"/>
      <c r="C28" s="117"/>
      <c r="D28" s="118"/>
      <c r="E28" s="118"/>
      <c r="F28" s="119"/>
    </row>
    <row r="29" spans="1:11" ht="15.6">
      <c r="A29" s="119" t="s">
        <v>620</v>
      </c>
      <c r="B29" s="117"/>
      <c r="C29" s="117"/>
      <c r="D29" s="118"/>
      <c r="E29" s="118"/>
      <c r="F29" s="119"/>
    </row>
    <row r="30" spans="1:11" ht="15.6">
      <c r="A30" s="119"/>
      <c r="B30" s="117"/>
      <c r="C30" s="117"/>
      <c r="D30" s="118"/>
      <c r="E30" s="118"/>
      <c r="F30" s="119"/>
    </row>
    <row r="31" spans="1:11" ht="15.6">
      <c r="A31" s="113" t="s">
        <v>555</v>
      </c>
      <c r="B31" s="117"/>
      <c r="C31" s="117"/>
      <c r="D31" s="118"/>
      <c r="E31" s="118"/>
      <c r="F31" s="119"/>
    </row>
    <row r="32" spans="1:11" ht="15.6">
      <c r="A32" s="119" t="s">
        <v>621</v>
      </c>
      <c r="B32" s="117"/>
      <c r="C32" s="117"/>
      <c r="D32" s="118"/>
      <c r="E32" s="118"/>
      <c r="F32" s="119"/>
    </row>
    <row r="33" spans="1:6" ht="15.6">
      <c r="A33" s="119"/>
      <c r="B33" s="117"/>
      <c r="C33" s="117"/>
      <c r="D33" s="118"/>
      <c r="E33" s="118"/>
      <c r="F33" s="119"/>
    </row>
    <row r="34" spans="1:6" ht="15.6">
      <c r="A34" s="119"/>
      <c r="B34" s="117"/>
      <c r="C34" s="117"/>
      <c r="D34" s="118"/>
      <c r="E34" s="118"/>
      <c r="F34" s="119"/>
    </row>
    <row r="35" spans="1:6" ht="15.6">
      <c r="A35" s="119"/>
      <c r="B35" s="117"/>
      <c r="C35" s="117"/>
      <c r="D35" s="118"/>
      <c r="E35" s="118"/>
      <c r="F35" s="119"/>
    </row>
    <row r="36" spans="1:6" ht="15.6">
      <c r="A36" s="119"/>
      <c r="B36" s="117"/>
      <c r="C36" s="117"/>
      <c r="D36" s="118"/>
      <c r="E36" s="118"/>
      <c r="F36" s="119"/>
    </row>
    <row r="37" spans="1:6" ht="15.6">
      <c r="A37" s="119"/>
      <c r="B37" s="117"/>
      <c r="C37" s="117"/>
      <c r="D37" s="118"/>
      <c r="E37" s="118"/>
      <c r="F37" s="119"/>
    </row>
    <row r="38" spans="1:6" ht="15.6">
      <c r="A38" s="119"/>
      <c r="B38" s="117"/>
      <c r="C38" s="117"/>
      <c r="D38" s="118"/>
      <c r="E38" s="118"/>
      <c r="F38" s="119"/>
    </row>
    <row r="39" spans="1:6" ht="15.6">
      <c r="A39" s="119"/>
      <c r="B39" s="117"/>
      <c r="C39" s="117"/>
      <c r="D39" s="118"/>
      <c r="E39" s="118"/>
      <c r="F39" s="119"/>
    </row>
    <row r="40" spans="1:6" ht="15.6">
      <c r="A40" s="119"/>
      <c r="B40" s="117"/>
      <c r="C40" s="117"/>
      <c r="D40" s="118"/>
      <c r="E40" s="118"/>
      <c r="F40" s="119"/>
    </row>
    <row r="41" spans="1:6" ht="15.6">
      <c r="A41" s="119"/>
      <c r="B41" s="117"/>
      <c r="C41" s="117"/>
      <c r="D41" s="118"/>
      <c r="E41" s="118"/>
      <c r="F41" s="119"/>
    </row>
    <row r="42" spans="1:6" ht="15.6">
      <c r="A42" s="119"/>
      <c r="B42" s="117"/>
      <c r="C42" s="117"/>
      <c r="D42" s="118"/>
      <c r="E42" s="118"/>
      <c r="F42" s="119"/>
    </row>
    <row r="43" spans="1:6" ht="15.6">
      <c r="A43" s="119"/>
      <c r="B43" s="117"/>
      <c r="C43" s="117"/>
      <c r="D43" s="118"/>
      <c r="E43" s="118"/>
      <c r="F43" s="119"/>
    </row>
    <row r="44" spans="1:6" ht="15.6">
      <c r="A44" s="119"/>
      <c r="B44" s="117"/>
      <c r="C44" s="117"/>
      <c r="D44" s="118"/>
      <c r="E44" s="118"/>
      <c r="F44" s="119"/>
    </row>
    <row r="45" spans="1:6" ht="15.6">
      <c r="A45" s="119"/>
      <c r="B45" s="117"/>
      <c r="C45" s="117"/>
      <c r="D45" s="118"/>
      <c r="E45" s="118"/>
      <c r="F45" s="119"/>
    </row>
    <row r="46" spans="1:6" ht="15.6">
      <c r="A46" s="119"/>
      <c r="B46" s="117"/>
      <c r="C46" s="117"/>
      <c r="D46" s="118"/>
      <c r="E46" s="118"/>
      <c r="F46" s="119"/>
    </row>
    <row r="47" spans="1:6" ht="15.6">
      <c r="A47" s="119"/>
      <c r="B47" s="117"/>
      <c r="C47" s="117"/>
      <c r="D47" s="118"/>
      <c r="E47" s="118"/>
      <c r="F47" s="119"/>
    </row>
    <row r="48" spans="1:6" ht="15.6">
      <c r="A48" s="119"/>
      <c r="B48" s="117"/>
      <c r="C48" s="117"/>
      <c r="D48" s="118"/>
      <c r="E48" s="118"/>
      <c r="F48" s="119"/>
    </row>
    <row r="49" spans="1:6" ht="15.6">
      <c r="A49" s="119"/>
      <c r="B49" s="117"/>
      <c r="C49" s="117"/>
      <c r="D49" s="118"/>
      <c r="E49" s="118"/>
      <c r="F49" s="119"/>
    </row>
    <row r="50" spans="1:6" ht="15.6">
      <c r="A50" s="119"/>
      <c r="B50" s="117"/>
      <c r="C50" s="117"/>
      <c r="D50" s="118"/>
      <c r="E50" s="118"/>
      <c r="F50" s="119"/>
    </row>
    <row r="51" spans="1:6" ht="15.6">
      <c r="A51" s="119"/>
      <c r="B51" s="117"/>
      <c r="C51" s="117"/>
      <c r="D51" s="118"/>
      <c r="E51" s="118"/>
      <c r="F51" s="119"/>
    </row>
    <row r="52" spans="1:6" ht="15.6">
      <c r="A52" s="119"/>
      <c r="B52" s="117"/>
      <c r="C52" s="117"/>
      <c r="D52" s="118"/>
      <c r="E52" s="118"/>
      <c r="F52" s="119"/>
    </row>
    <row r="53" spans="1:6" ht="15.6">
      <c r="A53" s="119"/>
      <c r="B53" s="117"/>
      <c r="C53" s="117"/>
      <c r="D53" s="118"/>
      <c r="E53" s="118"/>
      <c r="F53" s="119"/>
    </row>
    <row r="54" spans="1:6" ht="15.6">
      <c r="A54" s="119"/>
      <c r="B54" s="117"/>
      <c r="C54" s="117"/>
      <c r="D54" s="118"/>
      <c r="E54" s="118"/>
      <c r="F54" s="119"/>
    </row>
    <row r="55" spans="1:6" ht="15.6">
      <c r="A55" s="119"/>
      <c r="B55" s="117"/>
      <c r="C55" s="117"/>
      <c r="D55" s="118"/>
      <c r="E55" s="118"/>
      <c r="F55" s="119"/>
    </row>
    <row r="56" spans="1:6" ht="15.6">
      <c r="A56" s="119"/>
      <c r="B56" s="117"/>
      <c r="C56" s="117"/>
      <c r="D56" s="118"/>
      <c r="E56" s="118"/>
      <c r="F56" s="119"/>
    </row>
    <row r="57" spans="1:6" ht="15.6">
      <c r="A57" s="119"/>
      <c r="B57" s="117"/>
      <c r="C57" s="117"/>
      <c r="D57" s="118"/>
      <c r="E57" s="118"/>
      <c r="F57" s="119"/>
    </row>
    <row r="58" spans="1:6" ht="15.6">
      <c r="A58" s="119"/>
      <c r="B58" s="117"/>
      <c r="C58" s="117"/>
      <c r="D58" s="118"/>
      <c r="E58" s="118"/>
      <c r="F58" s="119"/>
    </row>
    <row r="59" spans="1:6" ht="15.6">
      <c r="A59" s="119"/>
      <c r="B59" s="117"/>
      <c r="C59" s="117"/>
      <c r="D59" s="118"/>
      <c r="E59" s="118"/>
      <c r="F59" s="119"/>
    </row>
    <row r="60" spans="1:6" ht="15.6">
      <c r="A60" s="119"/>
      <c r="B60" s="117"/>
      <c r="C60" s="117"/>
      <c r="D60" s="118"/>
      <c r="E60" s="118"/>
      <c r="F60" s="119"/>
    </row>
    <row r="61" spans="1:6" ht="15.6">
      <c r="A61" s="119"/>
      <c r="B61" s="117"/>
      <c r="C61" s="117"/>
      <c r="D61" s="118"/>
      <c r="E61" s="118"/>
      <c r="F61" s="119"/>
    </row>
    <row r="62" spans="1:6" ht="15.6">
      <c r="A62" s="119"/>
      <c r="B62" s="117"/>
      <c r="C62" s="117"/>
      <c r="D62" s="118"/>
      <c r="E62" s="118"/>
      <c r="F62" s="119"/>
    </row>
    <row r="63" spans="1:6" ht="15.6">
      <c r="A63" s="119"/>
      <c r="B63" s="117"/>
      <c r="C63" s="117"/>
      <c r="D63" s="118"/>
      <c r="E63" s="118"/>
      <c r="F63" s="119"/>
    </row>
    <row r="64" spans="1:6" ht="15.6">
      <c r="A64" s="119"/>
      <c r="B64" s="117"/>
      <c r="C64" s="117"/>
      <c r="D64" s="118"/>
      <c r="E64" s="118"/>
      <c r="F64" s="119"/>
    </row>
    <row r="65" spans="1:6" ht="15.6">
      <c r="A65" s="119"/>
      <c r="B65" s="117"/>
      <c r="C65" s="117"/>
      <c r="D65" s="118"/>
      <c r="E65" s="118"/>
      <c r="F65" s="119"/>
    </row>
    <row r="66" spans="1:6" ht="15.6">
      <c r="A66" s="119"/>
      <c r="B66" s="117"/>
      <c r="C66" s="117"/>
      <c r="D66" s="118"/>
      <c r="E66" s="118"/>
      <c r="F66" s="119"/>
    </row>
    <row r="67" spans="1:6" ht="15.6">
      <c r="A67" s="119"/>
      <c r="B67" s="117"/>
      <c r="C67" s="117"/>
      <c r="D67" s="118"/>
      <c r="E67" s="118"/>
      <c r="F67" s="119"/>
    </row>
    <row r="68" spans="1:6" ht="15.6">
      <c r="A68" s="119"/>
      <c r="B68" s="117"/>
      <c r="C68" s="117"/>
      <c r="D68" s="118"/>
      <c r="E68" s="118"/>
      <c r="F68" s="119"/>
    </row>
    <row r="69" spans="1:6" ht="15.6">
      <c r="A69" s="119"/>
      <c r="B69" s="117"/>
      <c r="C69" s="117"/>
      <c r="D69" s="118"/>
      <c r="E69" s="118"/>
      <c r="F69" s="119"/>
    </row>
    <row r="70" spans="1:6" ht="15.6">
      <c r="A70" s="119"/>
      <c r="B70" s="117"/>
      <c r="C70" s="117"/>
      <c r="D70" s="118"/>
      <c r="E70" s="118"/>
      <c r="F70" s="119"/>
    </row>
    <row r="71" spans="1:6" ht="15.6">
      <c r="A71" s="119"/>
      <c r="B71" s="117"/>
      <c r="C71" s="117"/>
      <c r="D71" s="118"/>
      <c r="E71" s="118"/>
      <c r="F71" s="119"/>
    </row>
    <row r="72" spans="1:6" ht="15.6">
      <c r="A72" s="119"/>
      <c r="B72" s="117"/>
      <c r="C72" s="117"/>
      <c r="D72" s="118"/>
      <c r="E72" s="118"/>
      <c r="F72" s="119"/>
    </row>
    <row r="73" spans="1:6" ht="15.6">
      <c r="A73" s="119"/>
      <c r="B73" s="117"/>
      <c r="C73" s="117"/>
      <c r="D73" s="118"/>
      <c r="E73" s="118"/>
      <c r="F73" s="119"/>
    </row>
    <row r="74" spans="1:6" ht="15.6">
      <c r="A74" s="119"/>
      <c r="B74" s="117"/>
      <c r="C74" s="117"/>
      <c r="D74" s="118"/>
      <c r="E74" s="118"/>
      <c r="F74" s="119"/>
    </row>
    <row r="75" spans="1:6" ht="15.6">
      <c r="A75" s="119"/>
      <c r="B75" s="117"/>
      <c r="C75" s="117"/>
      <c r="D75" s="118"/>
      <c r="E75" s="118"/>
      <c r="F75" s="119"/>
    </row>
    <row r="76" spans="1:6" ht="15.6">
      <c r="A76" s="119"/>
      <c r="B76" s="117"/>
      <c r="C76" s="117"/>
      <c r="D76" s="118"/>
      <c r="E76" s="118"/>
      <c r="F76" s="119"/>
    </row>
    <row r="77" spans="1:6" ht="15.6">
      <c r="A77" s="119"/>
      <c r="B77" s="117"/>
      <c r="C77" s="117"/>
      <c r="D77" s="118"/>
      <c r="E77" s="118"/>
      <c r="F77" s="119"/>
    </row>
    <row r="78" spans="1:6" ht="15.6">
      <c r="A78" s="119"/>
      <c r="B78" s="117"/>
      <c r="C78" s="117"/>
      <c r="D78" s="118"/>
      <c r="E78" s="118"/>
      <c r="F78" s="119"/>
    </row>
    <row r="79" spans="1:6" ht="15.6">
      <c r="A79" s="119"/>
      <c r="B79" s="117"/>
      <c r="C79" s="117"/>
      <c r="D79" s="118"/>
      <c r="E79" s="118"/>
      <c r="F79" s="119"/>
    </row>
    <row r="80" spans="1:6" ht="15.6">
      <c r="A80" s="119"/>
      <c r="B80" s="117"/>
      <c r="C80" s="117"/>
      <c r="D80" s="118"/>
      <c r="E80" s="118"/>
      <c r="F80" s="119"/>
    </row>
    <row r="81" spans="1:6" ht="15.6">
      <c r="A81" s="119"/>
      <c r="B81" s="117"/>
      <c r="C81" s="117"/>
      <c r="D81" s="118"/>
      <c r="E81" s="118"/>
      <c r="F81" s="119"/>
    </row>
    <row r="82" spans="1:6" ht="15.6">
      <c r="A82" s="119"/>
      <c r="B82" s="117"/>
      <c r="C82" s="117"/>
      <c r="D82" s="118"/>
      <c r="E82" s="118"/>
      <c r="F82" s="119"/>
    </row>
    <row r="83" spans="1:6" ht="15.6">
      <c r="A83" s="119"/>
      <c r="B83" s="117"/>
      <c r="C83" s="117"/>
      <c r="D83" s="118"/>
      <c r="E83" s="118"/>
      <c r="F83" s="119"/>
    </row>
    <row r="84" spans="1:6" ht="15.6">
      <c r="A84" s="119"/>
      <c r="B84" s="117"/>
      <c r="C84" s="117"/>
      <c r="D84" s="118"/>
      <c r="E84" s="118"/>
      <c r="F84" s="119"/>
    </row>
    <row r="85" spans="1:6" ht="15.6">
      <c r="A85" s="119"/>
      <c r="B85" s="117"/>
      <c r="C85" s="117"/>
      <c r="D85" s="118"/>
      <c r="E85" s="118"/>
      <c r="F85" s="119"/>
    </row>
    <row r="86" spans="1:6" ht="15.6">
      <c r="A86" s="119"/>
      <c r="B86" s="117"/>
      <c r="C86" s="117"/>
      <c r="D86" s="118"/>
      <c r="E86" s="118"/>
      <c r="F86" s="119"/>
    </row>
    <row r="87" spans="1:6" ht="15.6">
      <c r="A87" s="119"/>
      <c r="B87" s="117"/>
      <c r="C87" s="117"/>
      <c r="D87" s="118"/>
      <c r="E87" s="118"/>
      <c r="F87" s="119"/>
    </row>
    <row r="88" spans="1:6" ht="15.6">
      <c r="A88" s="119"/>
      <c r="B88" s="117"/>
      <c r="C88" s="117"/>
      <c r="D88" s="118"/>
      <c r="E88" s="118"/>
      <c r="F88" s="119"/>
    </row>
    <row r="89" spans="1:6" ht="15.6">
      <c r="A89" s="119"/>
      <c r="B89" s="117"/>
      <c r="C89" s="117"/>
      <c r="D89" s="118"/>
      <c r="E89" s="118"/>
      <c r="F89" s="119"/>
    </row>
    <row r="90" spans="1:6" ht="15.6">
      <c r="A90" s="119"/>
      <c r="B90" s="117"/>
      <c r="C90" s="117"/>
      <c r="D90" s="118"/>
      <c r="E90" s="118"/>
      <c r="F90" s="119"/>
    </row>
    <row r="91" spans="1:6" ht="15.6">
      <c r="A91" s="119"/>
      <c r="B91" s="117"/>
      <c r="C91" s="117"/>
      <c r="D91" s="118"/>
      <c r="E91" s="118"/>
      <c r="F91" s="119"/>
    </row>
    <row r="92" spans="1:6" ht="15.6">
      <c r="A92" s="119"/>
      <c r="B92" s="117"/>
      <c r="C92" s="117"/>
      <c r="D92" s="118"/>
      <c r="E92" s="118"/>
      <c r="F92" s="119"/>
    </row>
    <row r="93" spans="1:6" ht="15.6">
      <c r="A93" s="119"/>
      <c r="B93" s="117"/>
      <c r="C93" s="117"/>
      <c r="D93" s="118"/>
      <c r="E93" s="118"/>
      <c r="F93" s="119"/>
    </row>
    <row r="94" spans="1:6" ht="15.6">
      <c r="A94" s="119"/>
      <c r="B94" s="117"/>
      <c r="C94" s="117"/>
      <c r="D94" s="118"/>
      <c r="E94" s="118"/>
      <c r="F94" s="119"/>
    </row>
    <row r="95" spans="1:6" ht="15.6">
      <c r="A95" s="119"/>
      <c r="B95" s="117"/>
      <c r="C95" s="117"/>
      <c r="D95" s="118"/>
      <c r="E95" s="118"/>
      <c r="F95" s="119"/>
    </row>
    <row r="96" spans="1:6" ht="15.6">
      <c r="A96" s="119"/>
      <c r="B96" s="117"/>
      <c r="C96" s="117"/>
      <c r="D96" s="118"/>
      <c r="E96" s="118"/>
      <c r="F96" s="119"/>
    </row>
    <row r="97" spans="1:6" ht="15.6">
      <c r="A97" s="119"/>
      <c r="B97" s="117"/>
      <c r="C97" s="117"/>
      <c r="D97" s="118"/>
      <c r="E97" s="118"/>
      <c r="F97" s="119"/>
    </row>
    <row r="98" spans="1:6" ht="15.6">
      <c r="A98" s="119"/>
      <c r="B98" s="117"/>
      <c r="C98" s="117"/>
      <c r="D98" s="118"/>
      <c r="E98" s="118"/>
      <c r="F98" s="119"/>
    </row>
    <row r="99" spans="1:6" ht="15.6">
      <c r="A99" s="119"/>
      <c r="B99" s="117"/>
      <c r="C99" s="117"/>
      <c r="D99" s="118"/>
      <c r="E99" s="118"/>
      <c r="F99" s="119"/>
    </row>
  </sheetData>
  <mergeCells count="4">
    <mergeCell ref="A2:F2"/>
    <mergeCell ref="A5:F5"/>
    <mergeCell ref="A15:F15"/>
    <mergeCell ref="A1:F1"/>
  </mergeCells>
  <pageMargins left="0.7" right="0.7" top="0.75" bottom="0.75" header="0" footer="0"/>
  <pageSetup paperSize="9" orientation="portrait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9"/>
  <sheetViews>
    <sheetView topLeftCell="A12" workbookViewId="0">
      <selection activeCell="A38" sqref="A38"/>
    </sheetView>
  </sheetViews>
  <sheetFormatPr defaultColWidth="14.44140625" defaultRowHeight="14.4"/>
  <cols>
    <col min="1" max="1" width="24.88671875" customWidth="1"/>
    <col min="2" max="3" width="9.109375" customWidth="1"/>
    <col min="4" max="4" width="11.33203125" customWidth="1"/>
    <col min="5" max="5" width="13.5546875" customWidth="1"/>
    <col min="6" max="6" width="14.109375" customWidth="1"/>
    <col min="7" max="11" width="8.6640625" customWidth="1"/>
  </cols>
  <sheetData>
    <row r="1" spans="1:11" ht="16.2" thickBot="1">
      <c r="A1" s="556" t="s">
        <v>764</v>
      </c>
      <c r="B1" s="557"/>
      <c r="C1" s="557"/>
      <c r="D1" s="557"/>
      <c r="E1" s="558"/>
      <c r="F1" s="430"/>
    </row>
    <row r="2" spans="1:11" ht="16.8" thickBot="1">
      <c r="A2" s="559" t="s">
        <v>469</v>
      </c>
      <c r="B2" s="560"/>
      <c r="C2" s="560"/>
      <c r="D2" s="560"/>
      <c r="E2" s="561"/>
      <c r="F2" s="431"/>
    </row>
    <row r="3" spans="1:11" ht="15.6">
      <c r="A3" s="432" t="s">
        <v>470</v>
      </c>
      <c r="B3" s="433" t="s">
        <v>471</v>
      </c>
      <c r="C3" s="433" t="s">
        <v>472</v>
      </c>
      <c r="D3" s="434" t="s">
        <v>473</v>
      </c>
      <c r="E3" s="435" t="s">
        <v>765</v>
      </c>
      <c r="F3" s="436" t="s">
        <v>776</v>
      </c>
      <c r="G3" s="437"/>
      <c r="H3" s="437"/>
      <c r="I3" s="437"/>
      <c r="J3" s="437"/>
      <c r="K3" s="437"/>
    </row>
    <row r="4" spans="1:11" ht="16.2" thickBot="1">
      <c r="A4" s="438" t="s">
        <v>766</v>
      </c>
      <c r="B4" s="439" t="s">
        <v>477</v>
      </c>
      <c r="C4" s="439">
        <v>2</v>
      </c>
      <c r="D4" s="440">
        <v>2800</v>
      </c>
      <c r="E4" s="441">
        <f>D4*C4</f>
        <v>5600</v>
      </c>
      <c r="F4" s="431">
        <f>E4/2</f>
        <v>2800</v>
      </c>
    </row>
    <row r="5" spans="1:11" ht="16.8" thickBot="1">
      <c r="A5" s="559" t="s">
        <v>593</v>
      </c>
      <c r="B5" s="560"/>
      <c r="C5" s="560"/>
      <c r="D5" s="560"/>
      <c r="E5" s="560"/>
      <c r="F5" s="431"/>
    </row>
    <row r="6" spans="1:11" ht="15.6">
      <c r="A6" s="432" t="s">
        <v>470</v>
      </c>
      <c r="B6" s="433" t="s">
        <v>471</v>
      </c>
      <c r="C6" s="433" t="s">
        <v>479</v>
      </c>
      <c r="D6" s="434" t="s">
        <v>767</v>
      </c>
      <c r="E6" s="435" t="s">
        <v>481</v>
      </c>
      <c r="F6" s="435" t="s">
        <v>481</v>
      </c>
      <c r="G6" s="437"/>
      <c r="H6" s="437"/>
      <c r="I6" s="437"/>
      <c r="J6" s="437"/>
      <c r="K6" s="437"/>
    </row>
    <row r="7" spans="1:11" ht="15.6">
      <c r="A7" s="442" t="s">
        <v>768</v>
      </c>
      <c r="B7" s="443" t="s">
        <v>111</v>
      </c>
      <c r="C7" s="443">
        <v>8</v>
      </c>
      <c r="D7" s="444">
        <f>'[1]Item List 2024'!C471</f>
        <v>162</v>
      </c>
      <c r="E7" s="445">
        <f t="shared" ref="E7:E14" si="0">SUM(D7*C7)</f>
        <v>1296</v>
      </c>
      <c r="F7" s="431">
        <f t="shared" ref="F7:F14" si="1">E7/2</f>
        <v>648</v>
      </c>
      <c r="H7" s="446"/>
    </row>
    <row r="8" spans="1:11" ht="15.6">
      <c r="A8" s="442" t="s">
        <v>25</v>
      </c>
      <c r="B8" s="443" t="s">
        <v>484</v>
      </c>
      <c r="C8" s="443">
        <v>2.5</v>
      </c>
      <c r="D8" s="447">
        <f>'Item list 2025 '!D2</f>
        <v>600</v>
      </c>
      <c r="E8" s="445">
        <f t="shared" si="0"/>
        <v>1500</v>
      </c>
      <c r="F8" s="431">
        <f t="shared" si="1"/>
        <v>750</v>
      </c>
    </row>
    <row r="9" spans="1:11" ht="15.6">
      <c r="A9" s="442" t="s">
        <v>26</v>
      </c>
      <c r="B9" s="443" t="s">
        <v>484</v>
      </c>
      <c r="C9" s="443">
        <v>1.5</v>
      </c>
      <c r="D9" s="447">
        <f>'Item list 2025 '!D3</f>
        <v>600</v>
      </c>
      <c r="E9" s="445">
        <f t="shared" si="0"/>
        <v>900</v>
      </c>
      <c r="F9" s="431">
        <f t="shared" si="1"/>
        <v>450</v>
      </c>
    </row>
    <row r="10" spans="1:11" ht="15.6">
      <c r="A10" s="442" t="s">
        <v>613</v>
      </c>
      <c r="B10" s="443" t="s">
        <v>484</v>
      </c>
      <c r="C10" s="443">
        <v>1.5</v>
      </c>
      <c r="D10" s="447">
        <f>'Item list 2025 '!D4</f>
        <v>600</v>
      </c>
      <c r="E10" s="445">
        <f t="shared" si="0"/>
        <v>900</v>
      </c>
      <c r="F10" s="431">
        <f t="shared" si="1"/>
        <v>450</v>
      </c>
    </row>
    <row r="11" spans="1:11" ht="15.6">
      <c r="A11" s="442" t="s">
        <v>488</v>
      </c>
      <c r="B11" s="443" t="s">
        <v>271</v>
      </c>
      <c r="C11" s="443">
        <v>0</v>
      </c>
      <c r="D11" s="447">
        <f>'[1]Item List 2024'!C225</f>
        <v>100</v>
      </c>
      <c r="E11" s="445">
        <f t="shared" si="0"/>
        <v>0</v>
      </c>
      <c r="F11" s="431">
        <f t="shared" si="1"/>
        <v>0</v>
      </c>
    </row>
    <row r="12" spans="1:11" ht="15.6">
      <c r="A12" s="442" t="s">
        <v>486</v>
      </c>
      <c r="B12" s="443" t="s">
        <v>271</v>
      </c>
      <c r="C12" s="443">
        <v>3</v>
      </c>
      <c r="D12" s="447">
        <f>'Item list 2025 '!D141</f>
        <v>830</v>
      </c>
      <c r="E12" s="445">
        <f t="shared" si="0"/>
        <v>2490</v>
      </c>
      <c r="F12" s="431">
        <f t="shared" si="1"/>
        <v>1245</v>
      </c>
    </row>
    <row r="13" spans="1:11" ht="15.6">
      <c r="A13" s="442" t="s">
        <v>487</v>
      </c>
      <c r="B13" s="443" t="s">
        <v>271</v>
      </c>
      <c r="C13" s="443">
        <v>1</v>
      </c>
      <c r="D13" s="447">
        <f>'Item list 2025 '!D144</f>
        <v>570</v>
      </c>
      <c r="E13" s="445">
        <f t="shared" si="0"/>
        <v>570</v>
      </c>
      <c r="F13" s="431">
        <f t="shared" si="1"/>
        <v>285</v>
      </c>
    </row>
    <row r="14" spans="1:11" ht="15.6">
      <c r="A14" s="438" t="s">
        <v>543</v>
      </c>
      <c r="B14" s="439" t="s">
        <v>615</v>
      </c>
      <c r="C14" s="439">
        <v>100</v>
      </c>
      <c r="D14" s="448">
        <f>'[1]Item List 2024'!C29</f>
        <v>10</v>
      </c>
      <c r="E14" s="441">
        <f t="shared" si="0"/>
        <v>1000</v>
      </c>
      <c r="F14" s="431">
        <f t="shared" si="1"/>
        <v>500</v>
      </c>
      <c r="H14" t="s">
        <v>635</v>
      </c>
    </row>
    <row r="15" spans="1:11" ht="16.2">
      <c r="A15" s="562" t="s">
        <v>566</v>
      </c>
      <c r="B15" s="542"/>
      <c r="C15" s="542"/>
      <c r="D15" s="542"/>
      <c r="E15" s="542"/>
      <c r="F15" s="563"/>
    </row>
    <row r="16" spans="1:11" ht="15.6">
      <c r="A16" s="449" t="s">
        <v>567</v>
      </c>
      <c r="B16" s="450" t="s">
        <v>188</v>
      </c>
      <c r="C16" s="450">
        <v>1</v>
      </c>
      <c r="D16" s="451">
        <f>'Item list 2025 '!D212</f>
        <v>220</v>
      </c>
      <c r="E16" s="452">
        <f>D16*C16</f>
        <v>220</v>
      </c>
      <c r="F16" s="431">
        <f>D16</f>
        <v>220</v>
      </c>
    </row>
    <row r="17" spans="1:6" ht="16.2">
      <c r="A17" s="564" t="s">
        <v>497</v>
      </c>
      <c r="B17" s="565"/>
      <c r="C17" s="565"/>
      <c r="D17" s="565"/>
      <c r="E17" s="566"/>
      <c r="F17" s="431"/>
    </row>
    <row r="18" spans="1:6" ht="15.6">
      <c r="A18" s="453" t="s">
        <v>568</v>
      </c>
      <c r="B18" s="454" t="s">
        <v>499</v>
      </c>
      <c r="C18" s="454">
        <v>12</v>
      </c>
      <c r="D18" s="455">
        <f>'Item list 2025 '!D10</f>
        <v>85</v>
      </c>
      <c r="E18" s="456">
        <f t="shared" ref="E18:E24" si="2">D18*C18</f>
        <v>1020</v>
      </c>
      <c r="F18" s="431">
        <f t="shared" ref="F18:F30" si="3">E18/2</f>
        <v>510</v>
      </c>
    </row>
    <row r="19" spans="1:6" ht="15.6">
      <c r="A19" s="442" t="s">
        <v>500</v>
      </c>
      <c r="B19" s="443" t="s">
        <v>499</v>
      </c>
      <c r="C19" s="443">
        <v>1</v>
      </c>
      <c r="D19" s="455">
        <f>'Item list 2025 '!D10</f>
        <v>85</v>
      </c>
      <c r="E19" s="445">
        <f t="shared" si="2"/>
        <v>85</v>
      </c>
      <c r="F19" s="431">
        <f t="shared" si="3"/>
        <v>42.5</v>
      </c>
    </row>
    <row r="20" spans="1:6" ht="15.6">
      <c r="A20" s="442" t="s">
        <v>501</v>
      </c>
      <c r="B20" s="443" t="s">
        <v>499</v>
      </c>
      <c r="C20" s="443">
        <v>1</v>
      </c>
      <c r="D20" s="455">
        <f>'Item list 2025 '!D10</f>
        <v>85</v>
      </c>
      <c r="E20" s="445">
        <f t="shared" si="2"/>
        <v>85</v>
      </c>
      <c r="F20" s="431">
        <f t="shared" si="3"/>
        <v>42.5</v>
      </c>
    </row>
    <row r="21" spans="1:6" ht="15.6">
      <c r="A21" s="442" t="s">
        <v>769</v>
      </c>
      <c r="B21" s="443" t="s">
        <v>499</v>
      </c>
      <c r="C21" s="443">
        <v>40</v>
      </c>
      <c r="D21" s="455">
        <f>'Item list 2025 '!D10</f>
        <v>85</v>
      </c>
      <c r="E21" s="445">
        <f t="shared" si="2"/>
        <v>3400</v>
      </c>
      <c r="F21" s="431">
        <f t="shared" si="3"/>
        <v>1700</v>
      </c>
    </row>
    <row r="22" spans="1:6" ht="15.6">
      <c r="A22" s="442" t="s">
        <v>502</v>
      </c>
      <c r="B22" s="443" t="s">
        <v>499</v>
      </c>
      <c r="C22" s="443">
        <v>5</v>
      </c>
      <c r="D22" s="455">
        <f>'Item list 2025 '!D10</f>
        <v>85</v>
      </c>
      <c r="E22" s="445">
        <f t="shared" si="2"/>
        <v>425</v>
      </c>
      <c r="F22" s="431">
        <f t="shared" si="3"/>
        <v>212.5</v>
      </c>
    </row>
    <row r="23" spans="1:6" ht="15.6">
      <c r="A23" s="442" t="s">
        <v>597</v>
      </c>
      <c r="B23" s="443" t="s">
        <v>499</v>
      </c>
      <c r="C23" s="443">
        <v>10</v>
      </c>
      <c r="D23" s="455">
        <f>'Item list 2025 '!D10</f>
        <v>85</v>
      </c>
      <c r="E23" s="445">
        <f t="shared" si="2"/>
        <v>850</v>
      </c>
      <c r="F23" s="431">
        <f t="shared" si="3"/>
        <v>425</v>
      </c>
    </row>
    <row r="24" spans="1:6" ht="16.2" thickBot="1">
      <c r="A24" s="453" t="s">
        <v>596</v>
      </c>
      <c r="B24" s="454" t="s">
        <v>740</v>
      </c>
      <c r="C24" s="454">
        <v>1</v>
      </c>
      <c r="D24" s="455">
        <f>'Item list 2025 '!D11</f>
        <v>550</v>
      </c>
      <c r="E24" s="456">
        <f t="shared" si="2"/>
        <v>550</v>
      </c>
      <c r="F24" s="431">
        <f t="shared" si="3"/>
        <v>275</v>
      </c>
    </row>
    <row r="25" spans="1:6" ht="15.6">
      <c r="A25" s="457" t="s">
        <v>509</v>
      </c>
      <c r="B25" s="458"/>
      <c r="C25" s="458"/>
      <c r="D25" s="459"/>
      <c r="E25" s="460">
        <f>SUM(E7:E23)</f>
        <v>14741</v>
      </c>
      <c r="F25" s="461">
        <f t="shared" si="3"/>
        <v>7370.5</v>
      </c>
    </row>
    <row r="26" spans="1:6" ht="15.6">
      <c r="A26" s="462" t="s">
        <v>510</v>
      </c>
      <c r="B26" s="463"/>
      <c r="C26" s="463"/>
      <c r="D26" s="464"/>
      <c r="E26" s="465">
        <f>E4-E25</f>
        <v>-9141</v>
      </c>
      <c r="F26" s="466">
        <f t="shared" si="3"/>
        <v>-4570.5</v>
      </c>
    </row>
    <row r="27" spans="1:6" ht="15.6">
      <c r="A27" s="467" t="s">
        <v>511</v>
      </c>
      <c r="B27" s="468"/>
      <c r="C27" s="468"/>
      <c r="D27" s="469"/>
      <c r="E27" s="470">
        <f>E26/E4</f>
        <v>-1.6323214285714285</v>
      </c>
      <c r="F27" s="471">
        <f t="shared" si="3"/>
        <v>-0.81616071428571424</v>
      </c>
    </row>
    <row r="28" spans="1:6" ht="15.6">
      <c r="A28" s="472" t="s">
        <v>569</v>
      </c>
      <c r="B28" s="473"/>
      <c r="C28" s="473"/>
      <c r="D28" s="474"/>
      <c r="E28" s="475">
        <f>E26/2</f>
        <v>-4570.5</v>
      </c>
      <c r="F28" s="436">
        <f t="shared" si="3"/>
        <v>-2285.25</v>
      </c>
    </row>
    <row r="29" spans="1:6" ht="15.6">
      <c r="A29" s="472" t="s">
        <v>770</v>
      </c>
      <c r="B29" s="473" t="s">
        <v>771</v>
      </c>
      <c r="C29" s="473"/>
      <c r="D29" s="474"/>
      <c r="E29" s="475">
        <f>SUM(E25/C4)</f>
        <v>7370.5</v>
      </c>
      <c r="F29" s="436">
        <f t="shared" si="3"/>
        <v>3685.25</v>
      </c>
    </row>
    <row r="30" spans="1:6" ht="16.2" thickBot="1">
      <c r="A30" s="476" t="s">
        <v>772</v>
      </c>
      <c r="B30" s="477" t="s">
        <v>477</v>
      </c>
      <c r="C30" s="477"/>
      <c r="D30" s="478"/>
      <c r="E30" s="479">
        <f>SUM(E25/D4)</f>
        <v>5.2646428571428574</v>
      </c>
      <c r="F30" s="436">
        <f t="shared" si="3"/>
        <v>2.6323214285714287</v>
      </c>
    </row>
    <row r="31" spans="1:6" ht="15.6">
      <c r="A31" s="480"/>
      <c r="B31" s="481"/>
      <c r="C31" s="481"/>
      <c r="D31" s="482"/>
      <c r="E31" s="482"/>
      <c r="F31" s="430"/>
    </row>
    <row r="32" spans="1:6" ht="15.6">
      <c r="A32" s="483" t="s">
        <v>523</v>
      </c>
      <c r="B32" s="481"/>
      <c r="C32" s="481"/>
      <c r="D32" s="482"/>
      <c r="E32" s="482"/>
      <c r="F32" s="430"/>
    </row>
    <row r="33" spans="1:6" ht="15.6">
      <c r="A33" s="480" t="s">
        <v>773</v>
      </c>
      <c r="B33" s="481"/>
      <c r="C33" s="481"/>
      <c r="D33" s="482"/>
      <c r="E33" s="482"/>
      <c r="F33" s="430"/>
    </row>
    <row r="34" spans="1:6" ht="15.6">
      <c r="A34" s="480" t="s">
        <v>774</v>
      </c>
      <c r="B34" s="481"/>
      <c r="C34" s="481"/>
      <c r="D34" s="482"/>
      <c r="E34" s="482"/>
      <c r="F34" s="430"/>
    </row>
    <row r="35" spans="1:6" ht="15.6">
      <c r="A35" s="480" t="s">
        <v>775</v>
      </c>
      <c r="B35" s="481"/>
      <c r="C35" s="481"/>
      <c r="D35" s="482"/>
      <c r="E35" s="482"/>
      <c r="F35" s="430"/>
    </row>
    <row r="36" spans="1:6" ht="15.6">
      <c r="A36" s="480"/>
      <c r="B36" s="481"/>
      <c r="C36" s="481"/>
      <c r="D36" s="482"/>
      <c r="E36" s="482"/>
      <c r="F36" s="430"/>
    </row>
    <row r="37" spans="1:6" ht="15.6">
      <c r="A37" s="483" t="s">
        <v>555</v>
      </c>
      <c r="B37" s="481"/>
      <c r="C37" s="481"/>
      <c r="D37" s="482"/>
      <c r="E37" s="482"/>
      <c r="F37" s="430"/>
    </row>
    <row r="38" spans="1:6" ht="15.6">
      <c r="A38" s="480" t="s">
        <v>777</v>
      </c>
      <c r="B38" s="481"/>
      <c r="C38" s="481"/>
      <c r="D38" s="482"/>
      <c r="E38" s="482"/>
      <c r="F38" s="430"/>
    </row>
    <row r="39" spans="1:6" ht="15.6">
      <c r="A39" s="480"/>
      <c r="B39" s="481"/>
      <c r="C39" s="481"/>
      <c r="D39" s="482"/>
      <c r="E39" s="482"/>
      <c r="F39" s="430"/>
    </row>
    <row r="40" spans="1:6" ht="15.6">
      <c r="A40" s="480"/>
      <c r="B40" s="481"/>
      <c r="C40" s="481"/>
      <c r="D40" s="482"/>
      <c r="E40" s="482"/>
      <c r="F40" s="430"/>
    </row>
    <row r="41" spans="1:6" ht="15.6">
      <c r="A41" s="480"/>
      <c r="B41" s="481"/>
      <c r="C41" s="481"/>
      <c r="D41" s="482"/>
      <c r="E41" s="482"/>
      <c r="F41" s="430"/>
    </row>
    <row r="42" spans="1:6" ht="15.6">
      <c r="A42" s="480"/>
      <c r="B42" s="481"/>
      <c r="C42" s="481"/>
      <c r="D42" s="482"/>
      <c r="E42" s="482"/>
      <c r="F42" s="430"/>
    </row>
    <row r="43" spans="1:6" ht="15.6">
      <c r="A43" s="480"/>
      <c r="B43" s="481"/>
      <c r="C43" s="481"/>
      <c r="D43" s="482"/>
      <c r="E43" s="482"/>
      <c r="F43" s="430"/>
    </row>
    <row r="44" spans="1:6" ht="15.6">
      <c r="A44" s="480"/>
      <c r="B44" s="481"/>
      <c r="C44" s="481"/>
      <c r="D44" s="482"/>
      <c r="E44" s="482"/>
      <c r="F44" s="430"/>
    </row>
    <row r="45" spans="1:6" ht="15.6">
      <c r="A45" s="480"/>
      <c r="B45" s="481"/>
      <c r="C45" s="481"/>
      <c r="D45" s="482"/>
      <c r="E45" s="482"/>
      <c r="F45" s="430"/>
    </row>
    <row r="46" spans="1:6" ht="15.6">
      <c r="A46" s="480"/>
      <c r="B46" s="481"/>
      <c r="C46" s="481"/>
      <c r="D46" s="482"/>
      <c r="E46" s="482"/>
      <c r="F46" s="430"/>
    </row>
    <row r="47" spans="1:6" ht="15.6">
      <c r="A47" s="480"/>
      <c r="B47" s="481"/>
      <c r="C47" s="481"/>
      <c r="D47" s="482"/>
      <c r="E47" s="482"/>
      <c r="F47" s="430"/>
    </row>
    <row r="48" spans="1:6" ht="15.6">
      <c r="A48" s="480"/>
      <c r="B48" s="481"/>
      <c r="C48" s="481"/>
      <c r="D48" s="482"/>
      <c r="E48" s="482"/>
      <c r="F48" s="430"/>
    </row>
    <row r="49" spans="1:6" ht="15.6">
      <c r="A49" s="480"/>
      <c r="B49" s="481"/>
      <c r="C49" s="481"/>
      <c r="D49" s="482"/>
      <c r="E49" s="482"/>
      <c r="F49" s="430"/>
    </row>
    <row r="50" spans="1:6" ht="15.6">
      <c r="A50" s="480"/>
      <c r="B50" s="481"/>
      <c r="C50" s="481"/>
      <c r="D50" s="482"/>
      <c r="E50" s="482"/>
      <c r="F50" s="430"/>
    </row>
    <row r="51" spans="1:6" ht="15.6">
      <c r="A51" s="480"/>
      <c r="B51" s="481"/>
      <c r="C51" s="481"/>
      <c r="D51" s="482"/>
      <c r="E51" s="482"/>
      <c r="F51" s="430"/>
    </row>
    <row r="52" spans="1:6" ht="15.6">
      <c r="A52" s="480"/>
      <c r="B52" s="481"/>
      <c r="C52" s="481"/>
      <c r="D52" s="482"/>
      <c r="E52" s="482"/>
      <c r="F52" s="430"/>
    </row>
    <row r="53" spans="1:6" ht="15.6">
      <c r="A53" s="480"/>
      <c r="B53" s="481"/>
      <c r="C53" s="481"/>
      <c r="D53" s="482"/>
      <c r="E53" s="482"/>
      <c r="F53" s="430"/>
    </row>
    <row r="54" spans="1:6" ht="15.6">
      <c r="A54" s="480"/>
      <c r="B54" s="481"/>
      <c r="C54" s="481"/>
      <c r="D54" s="482"/>
      <c r="E54" s="482"/>
      <c r="F54" s="430"/>
    </row>
    <row r="55" spans="1:6" ht="15.6">
      <c r="A55" s="480"/>
      <c r="B55" s="481"/>
      <c r="C55" s="481"/>
      <c r="D55" s="482"/>
      <c r="E55" s="482"/>
      <c r="F55" s="430"/>
    </row>
    <row r="56" spans="1:6" ht="15.6">
      <c r="A56" s="480"/>
      <c r="B56" s="481"/>
      <c r="C56" s="481"/>
      <c r="D56" s="482"/>
      <c r="E56" s="482"/>
      <c r="F56" s="430"/>
    </row>
    <row r="57" spans="1:6" ht="15.6">
      <c r="A57" s="480"/>
      <c r="B57" s="481"/>
      <c r="C57" s="481"/>
      <c r="D57" s="482"/>
      <c r="E57" s="482"/>
      <c r="F57" s="430"/>
    </row>
    <row r="58" spans="1:6" ht="15.6">
      <c r="A58" s="480"/>
      <c r="B58" s="481"/>
      <c r="C58" s="481"/>
      <c r="D58" s="482"/>
      <c r="E58" s="482"/>
      <c r="F58" s="430"/>
    </row>
    <row r="59" spans="1:6" ht="15.6">
      <c r="A59" s="480"/>
      <c r="B59" s="481"/>
      <c r="C59" s="481"/>
      <c r="D59" s="482"/>
      <c r="E59" s="482"/>
      <c r="F59" s="430"/>
    </row>
    <row r="60" spans="1:6" ht="15.6">
      <c r="A60" s="480"/>
      <c r="B60" s="481"/>
      <c r="C60" s="481"/>
      <c r="D60" s="482"/>
      <c r="E60" s="482"/>
      <c r="F60" s="430"/>
    </row>
    <row r="61" spans="1:6" ht="15.6">
      <c r="A61" s="480"/>
      <c r="B61" s="481"/>
      <c r="C61" s="481"/>
      <c r="D61" s="482"/>
      <c r="E61" s="482"/>
      <c r="F61" s="430"/>
    </row>
    <row r="62" spans="1:6" ht="15.6">
      <c r="A62" s="480"/>
      <c r="B62" s="481"/>
      <c r="C62" s="481"/>
      <c r="D62" s="482"/>
      <c r="E62" s="482"/>
      <c r="F62" s="430"/>
    </row>
    <row r="63" spans="1:6" ht="15.6">
      <c r="A63" s="480"/>
      <c r="B63" s="481"/>
      <c r="C63" s="481"/>
      <c r="D63" s="482"/>
      <c r="E63" s="482"/>
      <c r="F63" s="430"/>
    </row>
    <row r="64" spans="1:6" ht="15.6">
      <c r="A64" s="480"/>
      <c r="B64" s="481"/>
      <c r="C64" s="481"/>
      <c r="D64" s="482"/>
      <c r="E64" s="482"/>
      <c r="F64" s="430"/>
    </row>
    <row r="65" spans="1:6" ht="15.6">
      <c r="A65" s="480"/>
      <c r="B65" s="481"/>
      <c r="C65" s="481"/>
      <c r="D65" s="482"/>
      <c r="E65" s="482"/>
      <c r="F65" s="430"/>
    </row>
    <row r="66" spans="1:6" ht="15.6">
      <c r="A66" s="480"/>
      <c r="B66" s="481"/>
      <c r="C66" s="481"/>
      <c r="D66" s="482"/>
      <c r="E66" s="482"/>
      <c r="F66" s="430"/>
    </row>
    <row r="67" spans="1:6" ht="15.6">
      <c r="A67" s="480"/>
      <c r="B67" s="481"/>
      <c r="C67" s="481"/>
      <c r="D67" s="482"/>
      <c r="E67" s="482"/>
      <c r="F67" s="430"/>
    </row>
    <row r="68" spans="1:6" ht="15.6">
      <c r="A68" s="480"/>
      <c r="B68" s="481"/>
      <c r="C68" s="481"/>
      <c r="D68" s="482"/>
      <c r="E68" s="482"/>
      <c r="F68" s="430"/>
    </row>
    <row r="69" spans="1:6" ht="15.6">
      <c r="A69" s="480"/>
      <c r="B69" s="481"/>
      <c r="C69" s="481"/>
      <c r="D69" s="482"/>
      <c r="E69" s="482"/>
      <c r="F69" s="430"/>
    </row>
    <row r="70" spans="1:6" ht="15.6">
      <c r="A70" s="480"/>
      <c r="B70" s="481"/>
      <c r="C70" s="481"/>
      <c r="D70" s="482"/>
      <c r="E70" s="482"/>
      <c r="F70" s="430"/>
    </row>
    <row r="71" spans="1:6" ht="15.6">
      <c r="A71" s="480"/>
      <c r="B71" s="481"/>
      <c r="C71" s="481"/>
      <c r="D71" s="482"/>
      <c r="E71" s="482"/>
      <c r="F71" s="430"/>
    </row>
    <row r="72" spans="1:6" ht="15.6">
      <c r="A72" s="480"/>
      <c r="B72" s="481"/>
      <c r="C72" s="481"/>
      <c r="D72" s="482"/>
      <c r="E72" s="482"/>
      <c r="F72" s="430"/>
    </row>
    <row r="73" spans="1:6" ht="15.6">
      <c r="A73" s="480"/>
      <c r="B73" s="481"/>
      <c r="C73" s="481"/>
      <c r="D73" s="482"/>
      <c r="E73" s="482"/>
      <c r="F73" s="430"/>
    </row>
    <row r="74" spans="1:6" ht="15.6">
      <c r="A74" s="480"/>
      <c r="B74" s="481"/>
      <c r="C74" s="481"/>
      <c r="D74" s="482"/>
      <c r="E74" s="482"/>
      <c r="F74" s="430"/>
    </row>
    <row r="75" spans="1:6" ht="15.6">
      <c r="A75" s="480"/>
      <c r="B75" s="481"/>
      <c r="C75" s="481"/>
      <c r="D75" s="482"/>
      <c r="E75" s="482"/>
      <c r="F75" s="430"/>
    </row>
    <row r="76" spans="1:6" ht="15.6">
      <c r="A76" s="480"/>
      <c r="B76" s="481"/>
      <c r="C76" s="481"/>
      <c r="D76" s="482"/>
      <c r="E76" s="482"/>
      <c r="F76" s="430"/>
    </row>
    <row r="77" spans="1:6" ht="15.6">
      <c r="A77" s="480"/>
      <c r="B77" s="481"/>
      <c r="C77" s="481"/>
      <c r="D77" s="482"/>
      <c r="E77" s="482"/>
      <c r="F77" s="430"/>
    </row>
    <row r="78" spans="1:6" ht="15.6">
      <c r="A78" s="480"/>
      <c r="B78" s="481"/>
      <c r="C78" s="481"/>
      <c r="D78" s="482"/>
      <c r="E78" s="482"/>
      <c r="F78" s="430"/>
    </row>
    <row r="79" spans="1:6" ht="15.6">
      <c r="A79" s="480"/>
      <c r="B79" s="481"/>
      <c r="C79" s="481"/>
      <c r="D79" s="482"/>
      <c r="E79" s="482"/>
      <c r="F79" s="430"/>
    </row>
    <row r="80" spans="1:6" ht="15.6">
      <c r="A80" s="480"/>
      <c r="B80" s="481"/>
      <c r="C80" s="481"/>
      <c r="D80" s="482"/>
      <c r="E80" s="482"/>
      <c r="F80" s="430"/>
    </row>
    <row r="81" spans="1:6" ht="15.6">
      <c r="A81" s="480"/>
      <c r="B81" s="481"/>
      <c r="C81" s="481"/>
      <c r="D81" s="482"/>
      <c r="E81" s="482"/>
      <c r="F81" s="430"/>
    </row>
    <row r="82" spans="1:6" ht="15.6">
      <c r="A82" s="480"/>
      <c r="B82" s="481"/>
      <c r="C82" s="481"/>
      <c r="D82" s="482"/>
      <c r="E82" s="482"/>
      <c r="F82" s="430"/>
    </row>
    <row r="83" spans="1:6" ht="15.6">
      <c r="A83" s="480"/>
      <c r="B83" s="481"/>
      <c r="C83" s="481"/>
      <c r="D83" s="482"/>
      <c r="E83" s="482"/>
      <c r="F83" s="430"/>
    </row>
    <row r="84" spans="1:6" ht="15.6">
      <c r="A84" s="480"/>
      <c r="B84" s="481"/>
      <c r="C84" s="481"/>
      <c r="D84" s="482"/>
      <c r="E84" s="482"/>
      <c r="F84" s="430"/>
    </row>
    <row r="85" spans="1:6" ht="15.6">
      <c r="A85" s="480"/>
      <c r="B85" s="481"/>
      <c r="C85" s="481"/>
      <c r="D85" s="482"/>
      <c r="E85" s="482"/>
      <c r="F85" s="430"/>
    </row>
    <row r="86" spans="1:6" ht="15.6">
      <c r="A86" s="480"/>
      <c r="B86" s="481"/>
      <c r="C86" s="481"/>
      <c r="D86" s="482"/>
      <c r="E86" s="482"/>
      <c r="F86" s="430"/>
    </row>
    <row r="87" spans="1:6" ht="15.6">
      <c r="A87" s="480"/>
      <c r="B87" s="481"/>
      <c r="C87" s="481"/>
      <c r="D87" s="482"/>
      <c r="E87" s="482"/>
      <c r="F87" s="430"/>
    </row>
    <row r="88" spans="1:6" ht="15.6">
      <c r="A88" s="480"/>
      <c r="B88" s="481"/>
      <c r="C88" s="481"/>
      <c r="D88" s="482"/>
      <c r="E88" s="482"/>
      <c r="F88" s="430"/>
    </row>
    <row r="89" spans="1:6" ht="15.6">
      <c r="A89" s="480"/>
      <c r="B89" s="481"/>
      <c r="C89" s="481"/>
      <c r="D89" s="482"/>
      <c r="E89" s="482"/>
      <c r="F89" s="430"/>
    </row>
    <row r="90" spans="1:6" ht="15.6">
      <c r="A90" s="480"/>
      <c r="B90" s="481"/>
      <c r="C90" s="481"/>
      <c r="D90" s="482"/>
      <c r="E90" s="482"/>
      <c r="F90" s="430"/>
    </row>
    <row r="91" spans="1:6" ht="15.6">
      <c r="A91" s="480"/>
      <c r="B91" s="481"/>
      <c r="C91" s="481"/>
      <c r="D91" s="482"/>
      <c r="E91" s="482"/>
      <c r="F91" s="430"/>
    </row>
    <row r="92" spans="1:6" ht="15.6">
      <c r="A92" s="480"/>
      <c r="B92" s="481"/>
      <c r="C92" s="481"/>
      <c r="D92" s="482"/>
      <c r="E92" s="482"/>
      <c r="F92" s="430"/>
    </row>
    <row r="93" spans="1:6" ht="15.6">
      <c r="A93" s="480"/>
      <c r="B93" s="481"/>
      <c r="C93" s="481"/>
      <c r="D93" s="482"/>
      <c r="E93" s="482"/>
      <c r="F93" s="430"/>
    </row>
    <row r="94" spans="1:6" ht="15.6">
      <c r="A94" s="480"/>
      <c r="B94" s="481"/>
      <c r="C94" s="481"/>
      <c r="D94" s="482"/>
      <c r="E94" s="482"/>
      <c r="F94" s="430"/>
    </row>
    <row r="95" spans="1:6" ht="15.6">
      <c r="A95" s="480"/>
      <c r="B95" s="481"/>
      <c r="C95" s="481"/>
      <c r="D95" s="482"/>
      <c r="E95" s="482"/>
      <c r="F95" s="430"/>
    </row>
    <row r="96" spans="1:6" ht="15.6">
      <c r="A96" s="480"/>
      <c r="B96" s="481"/>
      <c r="C96" s="481"/>
      <c r="D96" s="482"/>
      <c r="E96" s="482"/>
      <c r="F96" s="430"/>
    </row>
    <row r="97" spans="1:6" ht="15.6">
      <c r="A97" s="480"/>
      <c r="B97" s="481"/>
      <c r="C97" s="481"/>
      <c r="D97" s="482"/>
      <c r="E97" s="482"/>
      <c r="F97" s="430"/>
    </row>
    <row r="98" spans="1:6" ht="15.6">
      <c r="A98" s="480"/>
      <c r="B98" s="481"/>
      <c r="C98" s="481"/>
      <c r="D98" s="482"/>
      <c r="E98" s="482"/>
      <c r="F98" s="430"/>
    </row>
    <row r="99" spans="1:6" ht="15.6">
      <c r="A99" s="480"/>
      <c r="B99" s="481"/>
      <c r="C99" s="481"/>
      <c r="D99" s="482"/>
      <c r="E99" s="482"/>
      <c r="F99" s="430"/>
    </row>
  </sheetData>
  <mergeCells count="5">
    <mergeCell ref="A1:E1"/>
    <mergeCell ref="A2:E2"/>
    <mergeCell ref="A5:E5"/>
    <mergeCell ref="A15:F15"/>
    <mergeCell ref="A17:E17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5"/>
  <sheetViews>
    <sheetView topLeftCell="A15" workbookViewId="0">
      <selection activeCell="F28" sqref="F28"/>
    </sheetView>
  </sheetViews>
  <sheetFormatPr defaultColWidth="14.44140625" defaultRowHeight="15" customHeight="1"/>
  <cols>
    <col min="1" max="1" width="35.88671875" customWidth="1"/>
    <col min="2" max="2" width="9.109375" customWidth="1"/>
    <col min="3" max="3" width="10.44140625" customWidth="1"/>
    <col min="4" max="4" width="12.109375" customWidth="1"/>
    <col min="5" max="5" width="14.6640625" customWidth="1"/>
    <col min="6" max="6" width="15.44140625" customWidth="1"/>
    <col min="7" max="7" width="18.6640625" customWidth="1"/>
    <col min="8" max="11" width="8.6640625" customWidth="1"/>
  </cols>
  <sheetData>
    <row r="1" spans="1:8">
      <c r="A1" s="541" t="s">
        <v>622</v>
      </c>
      <c r="B1" s="542"/>
      <c r="C1" s="542"/>
      <c r="D1" s="542"/>
      <c r="E1" s="542"/>
      <c r="F1" s="542"/>
      <c r="G1" s="542"/>
    </row>
    <row r="2" spans="1:8" ht="15" customHeight="1">
      <c r="A2" s="543" t="s">
        <v>469</v>
      </c>
      <c r="B2" s="542"/>
      <c r="C2" s="542"/>
      <c r="D2" s="542"/>
      <c r="E2" s="542"/>
      <c r="F2" s="542"/>
      <c r="G2" s="542"/>
    </row>
    <row r="3" spans="1:8">
      <c r="A3" s="92" t="s">
        <v>470</v>
      </c>
      <c r="B3" s="93" t="s">
        <v>471</v>
      </c>
      <c r="C3" s="93" t="s">
        <v>472</v>
      </c>
      <c r="D3" s="160" t="s">
        <v>473</v>
      </c>
      <c r="E3" s="160" t="s">
        <v>623</v>
      </c>
      <c r="F3" s="273" t="s">
        <v>624</v>
      </c>
      <c r="G3" s="262" t="s">
        <v>625</v>
      </c>
    </row>
    <row r="4" spans="1:8" s="366" customFormat="1">
      <c r="A4" s="411" t="s">
        <v>149</v>
      </c>
      <c r="B4" s="410" t="s">
        <v>477</v>
      </c>
      <c r="C4" s="410">
        <v>1.5</v>
      </c>
      <c r="D4" s="424">
        <v>10000</v>
      </c>
      <c r="E4" s="427">
        <f>D4*C4</f>
        <v>15000</v>
      </c>
      <c r="F4" s="425">
        <f>E4/2</f>
        <v>7500</v>
      </c>
      <c r="G4" s="426"/>
    </row>
    <row r="5" spans="1:8" ht="15" customHeight="1">
      <c r="A5" s="279" t="s">
        <v>593</v>
      </c>
      <c r="B5" s="280"/>
      <c r="C5" s="280"/>
      <c r="D5" s="280"/>
      <c r="E5" s="280"/>
      <c r="F5" s="280"/>
      <c r="G5" s="281"/>
    </row>
    <row r="6" spans="1:8">
      <c r="A6" s="92" t="s">
        <v>470</v>
      </c>
      <c r="B6" s="93" t="s">
        <v>471</v>
      </c>
      <c r="C6" s="93" t="s">
        <v>479</v>
      </c>
      <c r="D6" s="160" t="s">
        <v>480</v>
      </c>
      <c r="E6" s="160" t="s">
        <v>481</v>
      </c>
      <c r="F6" s="158" t="s">
        <v>516</v>
      </c>
      <c r="G6" s="262" t="s">
        <v>541</v>
      </c>
    </row>
    <row r="7" spans="1:8" s="366" customFormat="1">
      <c r="A7" s="411" t="s">
        <v>626</v>
      </c>
      <c r="B7" s="410" t="s">
        <v>118</v>
      </c>
      <c r="C7" s="410">
        <v>1</v>
      </c>
      <c r="D7" s="423">
        <f>'Item list 2025 '!D67</f>
        <v>500</v>
      </c>
      <c r="E7" s="424">
        <f t="shared" ref="E7:E13" si="0">D7*C7</f>
        <v>500</v>
      </c>
      <c r="F7" s="425">
        <f t="shared" ref="F7:F13" si="1">E7/2</f>
        <v>250</v>
      </c>
      <c r="G7" s="426"/>
    </row>
    <row r="8" spans="1:8">
      <c r="A8" s="40" t="s">
        <v>25</v>
      </c>
      <c r="B8" s="41" t="s">
        <v>484</v>
      </c>
      <c r="C8" s="41">
        <v>2.5</v>
      </c>
      <c r="D8" s="161">
        <f>'Item list 2025 '!D2</f>
        <v>600</v>
      </c>
      <c r="E8" s="58">
        <f t="shared" si="0"/>
        <v>1500</v>
      </c>
      <c r="F8" s="102">
        <f t="shared" si="1"/>
        <v>750</v>
      </c>
      <c r="G8" s="31">
        <f t="shared" ref="G8:G10" si="2">C8*H8</f>
        <v>1500</v>
      </c>
      <c r="H8">
        <v>600</v>
      </c>
    </row>
    <row r="9" spans="1:8">
      <c r="A9" s="40" t="s">
        <v>485</v>
      </c>
      <c r="B9" s="41" t="s">
        <v>484</v>
      </c>
      <c r="C9" s="41">
        <v>1.5</v>
      </c>
      <c r="D9" s="161">
        <f>'Item list 2025 '!D3</f>
        <v>600</v>
      </c>
      <c r="E9" s="58">
        <f t="shared" si="0"/>
        <v>900</v>
      </c>
      <c r="F9" s="102">
        <f t="shared" si="1"/>
        <v>450</v>
      </c>
      <c r="G9" s="31">
        <f t="shared" si="2"/>
        <v>900</v>
      </c>
      <c r="H9">
        <v>600</v>
      </c>
    </row>
    <row r="10" spans="1:8">
      <c r="A10" s="40" t="s">
        <v>27</v>
      </c>
      <c r="B10" s="41" t="s">
        <v>484</v>
      </c>
      <c r="C10" s="41">
        <v>1.5</v>
      </c>
      <c r="D10" s="161">
        <f>'Item list 2025 '!D4</f>
        <v>600</v>
      </c>
      <c r="E10" s="58">
        <f t="shared" si="0"/>
        <v>900</v>
      </c>
      <c r="F10" s="102">
        <f t="shared" si="1"/>
        <v>450</v>
      </c>
      <c r="G10" s="31">
        <f t="shared" si="2"/>
        <v>900</v>
      </c>
      <c r="H10">
        <v>600</v>
      </c>
    </row>
    <row r="11" spans="1:8">
      <c r="A11" s="40" t="s">
        <v>627</v>
      </c>
      <c r="B11" s="41" t="s">
        <v>271</v>
      </c>
      <c r="C11" s="41">
        <v>4</v>
      </c>
      <c r="D11" s="161">
        <f>'Item list 2025 '!D141</f>
        <v>830</v>
      </c>
      <c r="E11" s="58">
        <f t="shared" si="0"/>
        <v>3320</v>
      </c>
      <c r="F11" s="102">
        <f t="shared" si="1"/>
        <v>1660</v>
      </c>
      <c r="G11" s="31">
        <v>2450</v>
      </c>
    </row>
    <row r="12" spans="1:8">
      <c r="A12" s="40" t="s">
        <v>487</v>
      </c>
      <c r="B12" s="41" t="s">
        <v>271</v>
      </c>
      <c r="C12" s="41">
        <v>2</v>
      </c>
      <c r="D12" s="161">
        <f>'Item list 2025 '!D144</f>
        <v>570</v>
      </c>
      <c r="E12" s="58">
        <f t="shared" si="0"/>
        <v>1140</v>
      </c>
      <c r="F12" s="102">
        <f t="shared" si="1"/>
        <v>570</v>
      </c>
      <c r="G12" s="31">
        <v>0</v>
      </c>
    </row>
    <row r="13" spans="1:8">
      <c r="A13" s="40" t="s">
        <v>543</v>
      </c>
      <c r="B13" s="41" t="s">
        <v>615</v>
      </c>
      <c r="C13" s="41">
        <v>100</v>
      </c>
      <c r="D13" s="161">
        <f>'Item list 2025 '!E8</f>
        <v>10</v>
      </c>
      <c r="E13" s="58">
        <f t="shared" si="0"/>
        <v>1000</v>
      </c>
      <c r="F13" s="102">
        <f t="shared" si="1"/>
        <v>500</v>
      </c>
      <c r="G13" s="31">
        <f>E13</f>
        <v>1000</v>
      </c>
    </row>
    <row r="14" spans="1:8" ht="15" customHeight="1">
      <c r="A14" s="570" t="s">
        <v>329</v>
      </c>
      <c r="B14" s="571"/>
      <c r="C14" s="571"/>
      <c r="D14" s="571"/>
      <c r="E14" s="571"/>
      <c r="F14" s="282"/>
      <c r="G14" s="283"/>
    </row>
    <row r="15" spans="1:8">
      <c r="A15" s="40" t="s">
        <v>334</v>
      </c>
      <c r="B15" s="284" t="s">
        <v>11</v>
      </c>
      <c r="C15" s="285">
        <v>6</v>
      </c>
      <c r="D15" s="286">
        <f>'Item list 2025 '!D204</f>
        <v>80</v>
      </c>
      <c r="E15" s="242">
        <f t="shared" ref="E15:E17" si="3">C15*D15</f>
        <v>480</v>
      </c>
      <c r="F15" s="102">
        <f>E15/2</f>
        <v>240</v>
      </c>
      <c r="G15" s="31">
        <f t="shared" ref="G15:G17" si="4">E15</f>
        <v>480</v>
      </c>
    </row>
    <row r="16" spans="1:8">
      <c r="A16" s="40" t="s">
        <v>491</v>
      </c>
      <c r="B16" s="41" t="s">
        <v>168</v>
      </c>
      <c r="C16" s="41">
        <v>1</v>
      </c>
      <c r="D16" s="58">
        <f>'Item list 2025 '!D212</f>
        <v>220</v>
      </c>
      <c r="E16" s="242">
        <f t="shared" si="3"/>
        <v>220</v>
      </c>
      <c r="F16" s="102">
        <f>E16</f>
        <v>220</v>
      </c>
      <c r="G16" s="31">
        <f t="shared" si="4"/>
        <v>220</v>
      </c>
    </row>
    <row r="17" spans="1:10">
      <c r="A17" s="40" t="s">
        <v>628</v>
      </c>
      <c r="B17" s="41" t="s">
        <v>176</v>
      </c>
      <c r="C17" s="41">
        <v>2</v>
      </c>
      <c r="D17" s="58">
        <f>'Item list 2025 '!D233</f>
        <v>750</v>
      </c>
      <c r="E17" s="242">
        <f t="shared" si="3"/>
        <v>1500</v>
      </c>
      <c r="F17" s="102">
        <f>E17/2</f>
        <v>750</v>
      </c>
      <c r="G17" s="31">
        <f t="shared" si="4"/>
        <v>1500</v>
      </c>
    </row>
    <row r="18" spans="1:10">
      <c r="A18" s="287"/>
      <c r="B18" s="288"/>
      <c r="C18" s="288"/>
      <c r="D18" s="289"/>
      <c r="E18" s="290"/>
      <c r="F18" s="102"/>
      <c r="G18" s="31"/>
    </row>
    <row r="19" spans="1:10" ht="15" customHeight="1">
      <c r="A19" s="567" t="s">
        <v>497</v>
      </c>
      <c r="B19" s="568"/>
      <c r="C19" s="568"/>
      <c r="D19" s="568"/>
      <c r="E19" s="569"/>
      <c r="F19" s="102"/>
      <c r="G19" s="31"/>
    </row>
    <row r="20" spans="1:10">
      <c r="A20" s="287" t="s">
        <v>28</v>
      </c>
      <c r="B20" s="119" t="s">
        <v>499</v>
      </c>
      <c r="C20" s="117">
        <v>4</v>
      </c>
      <c r="D20" s="291">
        <f>'Item list 2025 '!D10</f>
        <v>85</v>
      </c>
      <c r="E20" s="291">
        <f t="shared" ref="E20:E21" si="5">C20*D20</f>
        <v>340</v>
      </c>
      <c r="F20" s="102">
        <f t="shared" ref="F20:F30" si="6">E20/2</f>
        <v>170</v>
      </c>
      <c r="G20" s="31">
        <f t="shared" ref="G20:G21" si="7">C20*D20</f>
        <v>340</v>
      </c>
    </row>
    <row r="21" spans="1:10">
      <c r="A21" s="287" t="s">
        <v>629</v>
      </c>
      <c r="B21" s="119" t="s">
        <v>499</v>
      </c>
      <c r="C21" s="117">
        <v>6</v>
      </c>
      <c r="D21" s="291">
        <f>'Item list 2025 '!D10</f>
        <v>85</v>
      </c>
      <c r="E21" s="291">
        <f t="shared" si="5"/>
        <v>510</v>
      </c>
      <c r="F21" s="102">
        <f t="shared" si="6"/>
        <v>255</v>
      </c>
      <c r="G21" s="31">
        <f t="shared" si="7"/>
        <v>510</v>
      </c>
    </row>
    <row r="22" spans="1:10">
      <c r="A22" s="150" t="s">
        <v>547</v>
      </c>
      <c r="B22" s="54" t="s">
        <v>499</v>
      </c>
      <c r="C22" s="54">
        <v>4</v>
      </c>
      <c r="D22" s="124">
        <f>'Item list 2025 '!D10</f>
        <v>85</v>
      </c>
      <c r="E22" s="292">
        <f t="shared" ref="E22:E28" si="8">D22*C22</f>
        <v>340</v>
      </c>
      <c r="F22" s="102">
        <f t="shared" si="6"/>
        <v>170</v>
      </c>
      <c r="G22" s="31">
        <f t="shared" ref="G22:G28" si="9">E22</f>
        <v>340</v>
      </c>
    </row>
    <row r="23" spans="1:10">
      <c r="A23" s="168" t="s">
        <v>500</v>
      </c>
      <c r="B23" s="41" t="s">
        <v>499</v>
      </c>
      <c r="C23" s="41">
        <v>2</v>
      </c>
      <c r="D23" s="124">
        <f>'Item list 2025 '!D10</f>
        <v>85</v>
      </c>
      <c r="E23" s="293">
        <f t="shared" si="8"/>
        <v>170</v>
      </c>
      <c r="F23" s="102">
        <f t="shared" si="6"/>
        <v>85</v>
      </c>
      <c r="G23" s="31">
        <f t="shared" si="9"/>
        <v>170</v>
      </c>
    </row>
    <row r="24" spans="1:10">
      <c r="A24" s="168" t="s">
        <v>501</v>
      </c>
      <c r="B24" s="41" t="s">
        <v>499</v>
      </c>
      <c r="C24" s="41">
        <v>6</v>
      </c>
      <c r="D24" s="124">
        <f>'Item list 2025 '!D10</f>
        <v>85</v>
      </c>
      <c r="E24" s="293">
        <f t="shared" si="8"/>
        <v>510</v>
      </c>
      <c r="F24" s="102">
        <f t="shared" si="6"/>
        <v>255</v>
      </c>
      <c r="G24" s="31">
        <f t="shared" si="9"/>
        <v>510</v>
      </c>
    </row>
    <row r="25" spans="1:10">
      <c r="A25" s="168" t="s">
        <v>630</v>
      </c>
      <c r="B25" s="41" t="s">
        <v>499</v>
      </c>
      <c r="C25" s="41">
        <v>40</v>
      </c>
      <c r="D25" s="124">
        <f>'Item list 2025 '!D10</f>
        <v>85</v>
      </c>
      <c r="E25" s="293">
        <f t="shared" si="8"/>
        <v>3400</v>
      </c>
      <c r="F25" s="102">
        <f t="shared" si="6"/>
        <v>1700</v>
      </c>
      <c r="G25" s="31">
        <f t="shared" si="9"/>
        <v>3400</v>
      </c>
    </row>
    <row r="26" spans="1:10">
      <c r="A26" s="168" t="s">
        <v>502</v>
      </c>
      <c r="B26" s="41" t="s">
        <v>499</v>
      </c>
      <c r="C26" s="41">
        <v>10</v>
      </c>
      <c r="D26" s="124">
        <f>'Item list 2025 '!D10</f>
        <v>85</v>
      </c>
      <c r="E26" s="293">
        <f t="shared" si="8"/>
        <v>850</v>
      </c>
      <c r="F26" s="102">
        <f t="shared" si="6"/>
        <v>425</v>
      </c>
      <c r="G26" s="31">
        <f t="shared" si="9"/>
        <v>850</v>
      </c>
      <c r="J26" t="s">
        <v>631</v>
      </c>
    </row>
    <row r="27" spans="1:10">
      <c r="A27" s="294" t="s">
        <v>549</v>
      </c>
      <c r="B27" s="306" t="s">
        <v>746</v>
      </c>
      <c r="C27" s="244">
        <v>1</v>
      </c>
      <c r="D27" s="58">
        <f>'Item list 2025 '!D11</f>
        <v>550</v>
      </c>
      <c r="E27" s="293">
        <f t="shared" si="8"/>
        <v>550</v>
      </c>
      <c r="F27" s="102">
        <f>D27</f>
        <v>550</v>
      </c>
      <c r="G27" s="31">
        <f t="shared" si="9"/>
        <v>550</v>
      </c>
    </row>
    <row r="28" spans="1:10">
      <c r="A28" s="168" t="s">
        <v>632</v>
      </c>
      <c r="B28" s="41" t="s">
        <v>499</v>
      </c>
      <c r="C28" s="41">
        <v>10</v>
      </c>
      <c r="D28" s="161">
        <f>'Item list 2025 '!D10</f>
        <v>85</v>
      </c>
      <c r="E28" s="293">
        <f t="shared" si="8"/>
        <v>850</v>
      </c>
      <c r="F28" s="102">
        <f t="shared" si="6"/>
        <v>425</v>
      </c>
      <c r="G28" s="31">
        <f t="shared" si="9"/>
        <v>850</v>
      </c>
    </row>
    <row r="29" spans="1:10">
      <c r="A29" s="171" t="s">
        <v>509</v>
      </c>
      <c r="B29" s="172"/>
      <c r="C29" s="172"/>
      <c r="D29" s="295"/>
      <c r="E29" s="174">
        <f>SUM(E7:E28)</f>
        <v>18980</v>
      </c>
      <c r="F29" s="296">
        <f t="shared" si="6"/>
        <v>9490</v>
      </c>
      <c r="G29" s="271">
        <f>SUM(G7:G28)</f>
        <v>16470</v>
      </c>
    </row>
    <row r="30" spans="1:10">
      <c r="A30" s="254" t="s">
        <v>510</v>
      </c>
      <c r="B30" s="255"/>
      <c r="C30" s="255"/>
      <c r="D30" s="268"/>
      <c r="E30" s="257">
        <f>E4-E29</f>
        <v>-3980</v>
      </c>
      <c r="F30" s="258">
        <f t="shared" si="6"/>
        <v>-1990</v>
      </c>
      <c r="G30" s="297">
        <f>E4-G29</f>
        <v>-1470</v>
      </c>
    </row>
    <row r="31" spans="1:10">
      <c r="A31" s="298" t="s">
        <v>511</v>
      </c>
      <c r="B31" s="299"/>
      <c r="C31" s="299"/>
      <c r="D31" s="300"/>
      <c r="E31" s="301">
        <f t="shared" ref="E31:F31" si="10">E30/E4</f>
        <v>-0.26533333333333331</v>
      </c>
      <c r="F31" s="302">
        <f t="shared" si="10"/>
        <v>-0.26533333333333331</v>
      </c>
      <c r="G31" s="303">
        <f>G30/E4</f>
        <v>-9.8000000000000004E-2</v>
      </c>
    </row>
    <row r="32" spans="1:10">
      <c r="A32" s="185" t="s">
        <v>569</v>
      </c>
      <c r="B32" s="93"/>
      <c r="C32" s="93"/>
      <c r="D32" s="160"/>
      <c r="E32" s="186">
        <f>E30/2</f>
        <v>-1990</v>
      </c>
      <c r="F32" s="158"/>
      <c r="G32" s="262"/>
    </row>
    <row r="33" spans="1:7">
      <c r="A33" s="185" t="s">
        <v>512</v>
      </c>
      <c r="B33" s="93" t="s">
        <v>513</v>
      </c>
      <c r="C33" s="93"/>
      <c r="D33" s="160"/>
      <c r="E33" s="186">
        <f>E29/C4</f>
        <v>12653.333333333334</v>
      </c>
      <c r="F33" s="158">
        <f t="shared" ref="F33:F34" si="11">E33/2</f>
        <v>6326.666666666667</v>
      </c>
      <c r="G33" s="262">
        <f>G29/C4</f>
        <v>10980</v>
      </c>
    </row>
    <row r="34" spans="1:7">
      <c r="A34" s="188" t="s">
        <v>514</v>
      </c>
      <c r="B34" s="189" t="s">
        <v>551</v>
      </c>
      <c r="C34" s="189"/>
      <c r="D34" s="190"/>
      <c r="E34" s="261">
        <f>E29/D4</f>
        <v>1.8979999999999999</v>
      </c>
      <c r="F34" s="158">
        <f t="shared" si="11"/>
        <v>0.94899999999999995</v>
      </c>
      <c r="G34" s="262">
        <f>G29/D4</f>
        <v>1.647</v>
      </c>
    </row>
    <row r="35" spans="1:7">
      <c r="A35" s="119"/>
      <c r="B35" s="117"/>
      <c r="C35" s="117"/>
      <c r="D35" s="118"/>
      <c r="E35" s="118"/>
      <c r="F35" s="304"/>
      <c r="G35" s="5"/>
    </row>
    <row r="36" spans="1:7">
      <c r="A36" s="113" t="s">
        <v>552</v>
      </c>
      <c r="B36" s="117"/>
      <c r="C36" s="117"/>
      <c r="D36" s="118"/>
      <c r="E36" s="118"/>
      <c r="F36" s="304"/>
      <c r="G36" s="5"/>
    </row>
    <row r="37" spans="1:7">
      <c r="A37" s="119" t="s">
        <v>633</v>
      </c>
      <c r="B37" s="117"/>
      <c r="C37" s="117"/>
      <c r="D37" s="118"/>
      <c r="E37" s="118"/>
      <c r="F37" s="304"/>
      <c r="G37" s="5"/>
    </row>
    <row r="38" spans="1:7">
      <c r="A38" s="119" t="s">
        <v>634</v>
      </c>
      <c r="B38" s="117"/>
      <c r="C38" s="117"/>
      <c r="D38" s="118"/>
      <c r="E38" s="118"/>
      <c r="F38" s="304"/>
      <c r="G38" s="5"/>
    </row>
    <row r="39" spans="1:7">
      <c r="A39" s="119"/>
      <c r="B39" s="117"/>
      <c r="C39" s="117"/>
      <c r="D39" s="118"/>
      <c r="E39" s="118"/>
      <c r="F39" s="304"/>
      <c r="G39" s="5"/>
    </row>
    <row r="40" spans="1:7">
      <c r="A40" s="113" t="s">
        <v>555</v>
      </c>
      <c r="B40" s="117"/>
      <c r="C40" s="117"/>
      <c r="D40" s="118"/>
      <c r="E40" s="118"/>
      <c r="F40" s="304"/>
      <c r="G40" s="5"/>
    </row>
    <row r="41" spans="1:7">
      <c r="A41" s="119"/>
      <c r="B41" s="117"/>
      <c r="C41" s="117"/>
      <c r="D41" s="118"/>
      <c r="E41" s="118"/>
      <c r="F41" s="304"/>
      <c r="G41" s="5"/>
    </row>
    <row r="42" spans="1:7">
      <c r="A42" s="119"/>
      <c r="B42" s="117"/>
      <c r="C42" s="117"/>
      <c r="D42" s="118"/>
      <c r="E42" s="118"/>
      <c r="F42" s="304"/>
      <c r="G42" s="5"/>
    </row>
    <row r="43" spans="1:7">
      <c r="A43" s="119"/>
      <c r="B43" s="117"/>
      <c r="C43" s="117"/>
      <c r="D43" s="118"/>
      <c r="E43" s="118"/>
      <c r="F43" s="304"/>
      <c r="G43" s="5"/>
    </row>
    <row r="44" spans="1:7" ht="15.6">
      <c r="A44" s="119"/>
      <c r="B44" s="117"/>
      <c r="C44" s="117"/>
      <c r="D44" s="118"/>
      <c r="E44" s="118"/>
      <c r="F44" s="304"/>
      <c r="G44" s="5"/>
    </row>
    <row r="45" spans="1:7" ht="15.6">
      <c r="A45" s="119"/>
      <c r="B45" s="117"/>
      <c r="C45" s="117"/>
      <c r="D45" s="118"/>
      <c r="E45" s="118"/>
      <c r="F45" s="304"/>
      <c r="G45" s="5"/>
    </row>
    <row r="46" spans="1:7" ht="15.6">
      <c r="A46" s="119"/>
      <c r="B46" s="117"/>
      <c r="C46" s="117"/>
      <c r="D46" s="118"/>
      <c r="E46" s="118"/>
      <c r="F46" s="304"/>
      <c r="G46" s="5"/>
    </row>
    <row r="47" spans="1:7" ht="15.6">
      <c r="A47" s="119"/>
      <c r="B47" s="117"/>
      <c r="C47" s="117"/>
      <c r="D47" s="118"/>
      <c r="E47" s="118"/>
      <c r="F47" s="304"/>
      <c r="G47" s="5"/>
    </row>
    <row r="48" spans="1:7" ht="15.6">
      <c r="A48" s="119"/>
      <c r="B48" s="117"/>
      <c r="C48" s="117"/>
      <c r="D48" s="118"/>
      <c r="E48" s="118"/>
      <c r="F48" s="304"/>
      <c r="G48" s="5"/>
    </row>
    <row r="49" spans="1:7" ht="15.6">
      <c r="A49" s="119"/>
      <c r="B49" s="117"/>
      <c r="C49" s="117"/>
      <c r="D49" s="118"/>
      <c r="E49" s="118"/>
      <c r="F49" s="304"/>
      <c r="G49" s="5"/>
    </row>
    <row r="50" spans="1:7" ht="15.6">
      <c r="A50" s="119"/>
      <c r="B50" s="117"/>
      <c r="C50" s="117"/>
      <c r="D50" s="118"/>
      <c r="E50" s="118"/>
      <c r="F50" s="304"/>
      <c r="G50" s="5"/>
    </row>
    <row r="51" spans="1:7" ht="15.6">
      <c r="A51" s="119"/>
      <c r="B51" s="117"/>
      <c r="C51" s="117"/>
      <c r="D51" s="118"/>
      <c r="E51" s="118"/>
      <c r="F51" s="304"/>
      <c r="G51" s="5"/>
    </row>
    <row r="52" spans="1:7" ht="15.6">
      <c r="A52" s="119"/>
      <c r="B52" s="117"/>
      <c r="C52" s="117"/>
      <c r="D52" s="118"/>
      <c r="E52" s="118"/>
      <c r="F52" s="304"/>
      <c r="G52" s="5"/>
    </row>
    <row r="53" spans="1:7" ht="15.6">
      <c r="A53" s="119"/>
      <c r="B53" s="117"/>
      <c r="C53" s="117"/>
      <c r="D53" s="118"/>
      <c r="E53" s="118"/>
      <c r="F53" s="304"/>
      <c r="G53" s="5"/>
    </row>
    <row r="54" spans="1:7" ht="15.6">
      <c r="A54" s="119"/>
      <c r="B54" s="117"/>
      <c r="C54" s="117"/>
      <c r="D54" s="118"/>
      <c r="E54" s="118"/>
      <c r="F54" s="304"/>
      <c r="G54" s="5"/>
    </row>
    <row r="55" spans="1:7" ht="15.6">
      <c r="A55" s="119"/>
      <c r="B55" s="117"/>
      <c r="C55" s="117"/>
      <c r="D55" s="118"/>
      <c r="E55" s="118"/>
      <c r="F55" s="304"/>
      <c r="G55" s="5"/>
    </row>
    <row r="56" spans="1:7" ht="15.6">
      <c r="A56" s="119"/>
      <c r="B56" s="117"/>
      <c r="C56" s="117"/>
      <c r="D56" s="118"/>
      <c r="E56" s="118"/>
      <c r="F56" s="304"/>
      <c r="G56" s="5"/>
    </row>
    <row r="57" spans="1:7" ht="15.6">
      <c r="A57" s="119"/>
      <c r="B57" s="117"/>
      <c r="C57" s="117"/>
      <c r="D57" s="118"/>
      <c r="E57" s="118"/>
      <c r="F57" s="304"/>
      <c r="G57" s="5"/>
    </row>
    <row r="58" spans="1:7" ht="15.6">
      <c r="A58" s="119"/>
      <c r="B58" s="117"/>
      <c r="C58" s="117"/>
      <c r="D58" s="118"/>
      <c r="E58" s="118"/>
      <c r="F58" s="304"/>
      <c r="G58" s="5"/>
    </row>
    <row r="59" spans="1:7" ht="15.6">
      <c r="A59" s="119"/>
      <c r="B59" s="117"/>
      <c r="C59" s="117"/>
      <c r="D59" s="118"/>
      <c r="E59" s="118"/>
      <c r="F59" s="304"/>
      <c r="G59" s="5"/>
    </row>
    <row r="60" spans="1:7" ht="15.6">
      <c r="A60" s="119"/>
      <c r="B60" s="117"/>
      <c r="C60" s="117"/>
      <c r="D60" s="118"/>
      <c r="E60" s="118"/>
      <c r="F60" s="304"/>
      <c r="G60" s="5"/>
    </row>
    <row r="61" spans="1:7" ht="15.6">
      <c r="A61" s="119"/>
      <c r="B61" s="117"/>
      <c r="C61" s="117"/>
      <c r="D61" s="118"/>
      <c r="E61" s="118"/>
      <c r="F61" s="304"/>
      <c r="G61" s="5"/>
    </row>
    <row r="62" spans="1:7" ht="15.6">
      <c r="A62" s="119"/>
      <c r="B62" s="117"/>
      <c r="C62" s="117"/>
      <c r="D62" s="118"/>
      <c r="E62" s="118"/>
      <c r="F62" s="304"/>
      <c r="G62" s="5"/>
    </row>
    <row r="63" spans="1:7" ht="15.6">
      <c r="A63" s="119"/>
      <c r="B63" s="117"/>
      <c r="C63" s="117"/>
      <c r="D63" s="118"/>
      <c r="E63" s="118"/>
      <c r="F63" s="304"/>
      <c r="G63" s="5"/>
    </row>
    <row r="64" spans="1:7" ht="15.6">
      <c r="A64" s="119"/>
      <c r="B64" s="117"/>
      <c r="C64" s="117"/>
      <c r="D64" s="118"/>
      <c r="E64" s="118"/>
      <c r="F64" s="304"/>
      <c r="G64" s="5"/>
    </row>
    <row r="65" spans="1:7" ht="15.6">
      <c r="A65" s="119"/>
      <c r="B65" s="117"/>
      <c r="C65" s="117"/>
      <c r="D65" s="118"/>
      <c r="E65" s="118"/>
      <c r="F65" s="304"/>
      <c r="G65" s="5"/>
    </row>
    <row r="66" spans="1:7" ht="15.6">
      <c r="A66" s="119"/>
      <c r="B66" s="117"/>
      <c r="C66" s="117"/>
      <c r="D66" s="118"/>
      <c r="E66" s="118"/>
      <c r="F66" s="304"/>
      <c r="G66" s="5"/>
    </row>
    <row r="67" spans="1:7" ht="15.6">
      <c r="A67" s="119"/>
      <c r="B67" s="117"/>
      <c r="C67" s="117"/>
      <c r="D67" s="118"/>
      <c r="E67" s="118"/>
      <c r="F67" s="304"/>
      <c r="G67" s="5"/>
    </row>
    <row r="68" spans="1:7" ht="15.6">
      <c r="A68" s="119"/>
      <c r="B68" s="117"/>
      <c r="C68" s="117"/>
      <c r="D68" s="118"/>
      <c r="E68" s="118"/>
      <c r="F68" s="304"/>
      <c r="G68" s="5"/>
    </row>
    <row r="69" spans="1:7" ht="15.6">
      <c r="A69" s="119"/>
      <c r="B69" s="117"/>
      <c r="C69" s="117"/>
      <c r="D69" s="118"/>
      <c r="E69" s="118"/>
      <c r="F69" s="304"/>
      <c r="G69" s="5"/>
    </row>
    <row r="70" spans="1:7" ht="15.6">
      <c r="A70" s="119"/>
      <c r="B70" s="117"/>
      <c r="C70" s="117"/>
      <c r="D70" s="118"/>
      <c r="E70" s="118"/>
      <c r="F70" s="304"/>
      <c r="G70" s="5"/>
    </row>
    <row r="71" spans="1:7" ht="15.6">
      <c r="A71" s="119"/>
      <c r="B71" s="117"/>
      <c r="C71" s="117"/>
      <c r="D71" s="118"/>
      <c r="E71" s="118"/>
      <c r="F71" s="304"/>
      <c r="G71" s="5"/>
    </row>
    <row r="72" spans="1:7" ht="15.6">
      <c r="A72" s="119"/>
      <c r="B72" s="117"/>
      <c r="C72" s="117"/>
      <c r="D72" s="118"/>
      <c r="E72" s="118"/>
      <c r="F72" s="304"/>
      <c r="G72" s="5"/>
    </row>
    <row r="73" spans="1:7" ht="15.6">
      <c r="A73" s="119"/>
      <c r="B73" s="117"/>
      <c r="C73" s="117"/>
      <c r="D73" s="118"/>
      <c r="E73" s="118"/>
      <c r="F73" s="304"/>
      <c r="G73" s="5"/>
    </row>
    <row r="74" spans="1:7" ht="15.6">
      <c r="A74" s="119"/>
      <c r="B74" s="117"/>
      <c r="C74" s="117"/>
      <c r="D74" s="118"/>
      <c r="E74" s="118"/>
      <c r="F74" s="304"/>
      <c r="G74" s="5"/>
    </row>
    <row r="75" spans="1:7" ht="15.6">
      <c r="A75" s="119"/>
      <c r="B75" s="117"/>
      <c r="C75" s="117"/>
      <c r="D75" s="118"/>
      <c r="E75" s="118"/>
      <c r="F75" s="304"/>
      <c r="G75" s="5"/>
    </row>
    <row r="76" spans="1:7" ht="15.6">
      <c r="A76" s="119"/>
      <c r="B76" s="117"/>
      <c r="C76" s="117"/>
      <c r="D76" s="118"/>
      <c r="E76" s="118"/>
      <c r="F76" s="304"/>
      <c r="G76" s="5"/>
    </row>
    <row r="77" spans="1:7" ht="15.6">
      <c r="A77" s="119"/>
      <c r="B77" s="117"/>
      <c r="C77" s="117"/>
      <c r="D77" s="118"/>
      <c r="E77" s="118"/>
      <c r="F77" s="304"/>
      <c r="G77" s="5"/>
    </row>
    <row r="78" spans="1:7" ht="15.6">
      <c r="A78" s="119"/>
      <c r="B78" s="117"/>
      <c r="C78" s="117"/>
      <c r="D78" s="118"/>
      <c r="E78" s="118"/>
      <c r="F78" s="304"/>
      <c r="G78" s="5"/>
    </row>
    <row r="79" spans="1:7" ht="15.6">
      <c r="A79" s="119"/>
      <c r="B79" s="117"/>
      <c r="C79" s="117"/>
      <c r="D79" s="118"/>
      <c r="E79" s="118"/>
      <c r="F79" s="304"/>
      <c r="G79" s="5"/>
    </row>
    <row r="80" spans="1:7" ht="15.6">
      <c r="A80" s="119"/>
      <c r="B80" s="117"/>
      <c r="C80" s="117"/>
      <c r="D80" s="118"/>
      <c r="E80" s="118"/>
      <c r="F80" s="304"/>
      <c r="G80" s="5"/>
    </row>
    <row r="81" spans="1:7" ht="15.6">
      <c r="A81" s="119"/>
      <c r="B81" s="117"/>
      <c r="C81" s="117"/>
      <c r="D81" s="118"/>
      <c r="E81" s="118"/>
      <c r="F81" s="304"/>
      <c r="G81" s="5"/>
    </row>
    <row r="82" spans="1:7" ht="15.6">
      <c r="A82" s="119"/>
      <c r="B82" s="117"/>
      <c r="C82" s="117"/>
      <c r="D82" s="118"/>
      <c r="E82" s="118"/>
      <c r="F82" s="304"/>
      <c r="G82" s="5"/>
    </row>
    <row r="83" spans="1:7" ht="15.6">
      <c r="A83" s="119"/>
      <c r="B83" s="117"/>
      <c r="C83" s="117"/>
      <c r="D83" s="118"/>
      <c r="E83" s="118"/>
      <c r="F83" s="304"/>
      <c r="G83" s="5"/>
    </row>
    <row r="84" spans="1:7" ht="15.6">
      <c r="A84" s="119"/>
      <c r="B84" s="117"/>
      <c r="C84" s="117"/>
      <c r="D84" s="118"/>
      <c r="E84" s="118"/>
      <c r="F84" s="304"/>
      <c r="G84" s="5"/>
    </row>
    <row r="85" spans="1:7" ht="15.6">
      <c r="A85" s="119"/>
      <c r="B85" s="117"/>
      <c r="C85" s="117"/>
      <c r="D85" s="118"/>
      <c r="E85" s="118"/>
      <c r="F85" s="304"/>
      <c r="G85" s="5"/>
    </row>
    <row r="86" spans="1:7" ht="15.6">
      <c r="A86" s="119"/>
      <c r="B86" s="117"/>
      <c r="C86" s="117"/>
      <c r="D86" s="118"/>
      <c r="E86" s="118"/>
      <c r="F86" s="304"/>
      <c r="G86" s="5"/>
    </row>
    <row r="87" spans="1:7" ht="15.6">
      <c r="A87" s="119"/>
      <c r="B87" s="117"/>
      <c r="C87" s="117"/>
      <c r="D87" s="118"/>
      <c r="E87" s="118"/>
      <c r="F87" s="304"/>
      <c r="G87" s="5"/>
    </row>
    <row r="88" spans="1:7" ht="15.6">
      <c r="A88" s="119"/>
      <c r="B88" s="117"/>
      <c r="C88" s="117"/>
      <c r="D88" s="118"/>
      <c r="E88" s="118"/>
      <c r="F88" s="304"/>
      <c r="G88" s="5"/>
    </row>
    <row r="89" spans="1:7" ht="15.6">
      <c r="A89" s="119"/>
      <c r="B89" s="117"/>
      <c r="C89" s="117"/>
      <c r="D89" s="118"/>
      <c r="E89" s="118"/>
      <c r="F89" s="304"/>
      <c r="G89" s="5"/>
    </row>
    <row r="90" spans="1:7" ht="15.6">
      <c r="A90" s="119"/>
      <c r="B90" s="117"/>
      <c r="C90" s="117"/>
      <c r="D90" s="118"/>
      <c r="E90" s="118"/>
      <c r="F90" s="304"/>
      <c r="G90" s="5"/>
    </row>
    <row r="91" spans="1:7" ht="15.6">
      <c r="A91" s="119"/>
      <c r="B91" s="117"/>
      <c r="C91" s="117"/>
      <c r="D91" s="118"/>
      <c r="E91" s="118"/>
      <c r="F91" s="304"/>
      <c r="G91" s="5"/>
    </row>
    <row r="92" spans="1:7" ht="15.6">
      <c r="A92" s="119"/>
      <c r="B92" s="117"/>
      <c r="C92" s="117"/>
      <c r="D92" s="118"/>
      <c r="E92" s="118"/>
      <c r="F92" s="304"/>
      <c r="G92" s="5"/>
    </row>
    <row r="93" spans="1:7" ht="15.6">
      <c r="A93" s="119"/>
      <c r="B93" s="117"/>
      <c r="C93" s="117"/>
      <c r="D93" s="118"/>
      <c r="E93" s="118"/>
      <c r="F93" s="304"/>
      <c r="G93" s="5"/>
    </row>
    <row r="94" spans="1:7" ht="15.6">
      <c r="A94" s="119"/>
      <c r="B94" s="117"/>
      <c r="C94" s="117"/>
      <c r="D94" s="118"/>
      <c r="E94" s="118"/>
      <c r="F94" s="304"/>
      <c r="G94" s="5"/>
    </row>
    <row r="95" spans="1:7" ht="15.6">
      <c r="A95" s="119"/>
      <c r="B95" s="117"/>
      <c r="C95" s="117"/>
      <c r="D95" s="118"/>
      <c r="E95" s="118"/>
      <c r="F95" s="304"/>
      <c r="G95" s="5"/>
    </row>
  </sheetData>
  <mergeCells count="4">
    <mergeCell ref="A19:E19"/>
    <mergeCell ref="A14:E14"/>
    <mergeCell ref="A2:G2"/>
    <mergeCell ref="A1:G1"/>
  </mergeCells>
  <pageMargins left="0.7" right="0.7" top="0.75" bottom="0.75" header="0" footer="0"/>
  <pageSetup paperSize="9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23" workbookViewId="0">
      <selection activeCell="G26" sqref="G26"/>
    </sheetView>
  </sheetViews>
  <sheetFormatPr defaultColWidth="14.44140625" defaultRowHeight="15" customHeight="1"/>
  <cols>
    <col min="1" max="1" width="31.88671875" customWidth="1"/>
    <col min="2" max="2" width="8.88671875" customWidth="1"/>
    <col min="3" max="3" width="9.33203125" customWidth="1"/>
    <col min="4" max="4" width="11.5546875" customWidth="1"/>
    <col min="5" max="5" width="15" customWidth="1"/>
    <col min="6" max="6" width="16.44140625" customWidth="1"/>
    <col min="7" max="11" width="8.6640625" customWidth="1"/>
  </cols>
  <sheetData>
    <row r="1" spans="1:11">
      <c r="A1" s="530" t="s">
        <v>636</v>
      </c>
      <c r="B1" s="531"/>
      <c r="C1" s="531"/>
      <c r="D1" s="531"/>
      <c r="E1" s="531"/>
      <c r="F1" s="532"/>
      <c r="G1" s="2"/>
      <c r="H1" s="2"/>
      <c r="I1" s="2"/>
      <c r="J1" s="2"/>
      <c r="K1" s="2"/>
    </row>
    <row r="2" spans="1:11" ht="15" customHeight="1">
      <c r="A2" s="127" t="s">
        <v>469</v>
      </c>
      <c r="B2" s="128"/>
      <c r="C2" s="128"/>
      <c r="D2" s="308"/>
      <c r="E2" s="129"/>
      <c r="F2" s="39"/>
      <c r="G2" s="2"/>
      <c r="H2" s="2"/>
      <c r="I2" s="2"/>
      <c r="J2" s="2"/>
      <c r="K2" s="2"/>
    </row>
    <row r="3" spans="1:11">
      <c r="A3" s="92" t="s">
        <v>470</v>
      </c>
      <c r="B3" s="93" t="s">
        <v>471</v>
      </c>
      <c r="C3" s="93" t="s">
        <v>472</v>
      </c>
      <c r="D3" s="95" t="s">
        <v>473</v>
      </c>
      <c r="E3" s="95" t="s">
        <v>536</v>
      </c>
      <c r="F3" s="38" t="s">
        <v>537</v>
      </c>
      <c r="G3" s="2"/>
      <c r="H3" s="2"/>
      <c r="I3" s="2"/>
      <c r="J3" s="2"/>
      <c r="K3" s="2"/>
    </row>
    <row r="4" spans="1:11">
      <c r="A4" s="40" t="s">
        <v>637</v>
      </c>
      <c r="B4" s="41" t="s">
        <v>477</v>
      </c>
      <c r="C4" s="41">
        <v>3</v>
      </c>
      <c r="D4" s="43">
        <v>8000</v>
      </c>
      <c r="E4" s="43">
        <f>C4*D4</f>
        <v>24000</v>
      </c>
      <c r="F4" s="130">
        <f>E4/2</f>
        <v>12000</v>
      </c>
      <c r="G4" s="131"/>
      <c r="H4" s="131"/>
      <c r="I4" s="131"/>
      <c r="J4" s="131"/>
      <c r="K4" s="131"/>
    </row>
    <row r="5" spans="1:11" ht="15" customHeight="1">
      <c r="A5" s="553" t="s">
        <v>593</v>
      </c>
      <c r="B5" s="539"/>
      <c r="C5" s="539"/>
      <c r="D5" s="539"/>
      <c r="E5" s="539"/>
      <c r="F5" s="539"/>
    </row>
    <row r="6" spans="1:11">
      <c r="A6" s="92" t="s">
        <v>470</v>
      </c>
      <c r="B6" s="93" t="s">
        <v>471</v>
      </c>
      <c r="C6" s="93" t="s">
        <v>479</v>
      </c>
      <c r="D6" s="95" t="s">
        <v>480</v>
      </c>
      <c r="E6" s="95" t="s">
        <v>481</v>
      </c>
      <c r="F6" s="38" t="s">
        <v>540</v>
      </c>
      <c r="G6" s="2"/>
      <c r="H6" s="2"/>
      <c r="I6" s="2"/>
      <c r="J6" s="2"/>
      <c r="K6" s="2"/>
    </row>
    <row r="7" spans="1:11">
      <c r="A7" s="40" t="s">
        <v>638</v>
      </c>
      <c r="B7" s="41" t="s">
        <v>67</v>
      </c>
      <c r="C7" s="41">
        <v>4</v>
      </c>
      <c r="D7" s="43">
        <f>'Item list 2025 '!D44</f>
        <v>1175</v>
      </c>
      <c r="E7" s="43">
        <f t="shared" ref="E7:E14" si="0">D7*C7</f>
        <v>4700</v>
      </c>
      <c r="F7" s="45">
        <f t="shared" ref="F7:F14" si="1">E7/2</f>
        <v>2350</v>
      </c>
    </row>
    <row r="8" spans="1:11">
      <c r="A8" s="40" t="s">
        <v>25</v>
      </c>
      <c r="B8" s="41" t="s">
        <v>484</v>
      </c>
      <c r="C8" s="41">
        <v>2.5</v>
      </c>
      <c r="D8" s="43">
        <f>'Item list 2025 '!D3</f>
        <v>600</v>
      </c>
      <c r="E8" s="43">
        <f t="shared" si="0"/>
        <v>1500</v>
      </c>
      <c r="F8" s="45">
        <f t="shared" si="1"/>
        <v>750</v>
      </c>
    </row>
    <row r="9" spans="1:11">
      <c r="A9" s="40" t="s">
        <v>485</v>
      </c>
      <c r="B9" s="41" t="s">
        <v>484</v>
      </c>
      <c r="C9" s="41">
        <v>1.5</v>
      </c>
      <c r="D9" s="43">
        <f>'Item list 2025 '!D2</f>
        <v>600</v>
      </c>
      <c r="E9" s="43">
        <f t="shared" si="0"/>
        <v>900</v>
      </c>
      <c r="F9" s="45">
        <f t="shared" si="1"/>
        <v>450</v>
      </c>
    </row>
    <row r="10" spans="1:11">
      <c r="A10" s="40" t="s">
        <v>27</v>
      </c>
      <c r="B10" s="41" t="s">
        <v>484</v>
      </c>
      <c r="C10" s="41">
        <v>1.5</v>
      </c>
      <c r="D10" s="43">
        <f>'Item list 2025 '!D4</f>
        <v>600</v>
      </c>
      <c r="E10" s="43">
        <f t="shared" si="0"/>
        <v>900</v>
      </c>
      <c r="F10" s="45">
        <f t="shared" si="1"/>
        <v>450</v>
      </c>
    </row>
    <row r="11" spans="1:11">
      <c r="A11" s="40" t="s">
        <v>488</v>
      </c>
      <c r="B11" s="41" t="s">
        <v>271</v>
      </c>
      <c r="C11" s="41">
        <v>20</v>
      </c>
      <c r="D11" s="43">
        <f>'Item list 2025 '!D149</f>
        <v>95</v>
      </c>
      <c r="E11" s="43">
        <f t="shared" si="0"/>
        <v>1900</v>
      </c>
      <c r="F11" s="45">
        <f t="shared" si="1"/>
        <v>950</v>
      </c>
    </row>
    <row r="12" spans="1:11">
      <c r="A12" s="284" t="s">
        <v>778</v>
      </c>
      <c r="B12" s="41" t="s">
        <v>271</v>
      </c>
      <c r="C12" s="41">
        <v>5</v>
      </c>
      <c r="D12" s="43">
        <f>'Item list 2025 '!D142</f>
        <v>780</v>
      </c>
      <c r="E12" s="43">
        <f t="shared" si="0"/>
        <v>3900</v>
      </c>
      <c r="F12" s="45">
        <f t="shared" si="1"/>
        <v>1950</v>
      </c>
    </row>
    <row r="13" spans="1:11">
      <c r="A13" s="284" t="s">
        <v>793</v>
      </c>
      <c r="B13" s="285" t="s">
        <v>792</v>
      </c>
      <c r="C13" s="41">
        <v>4</v>
      </c>
      <c r="D13" s="43">
        <f>'Item list 2025 '!D171</f>
        <v>295</v>
      </c>
      <c r="E13" s="43">
        <f t="shared" si="0"/>
        <v>1180</v>
      </c>
      <c r="F13" s="45">
        <f t="shared" si="1"/>
        <v>590</v>
      </c>
    </row>
    <row r="14" spans="1:11">
      <c r="A14" s="40" t="s">
        <v>543</v>
      </c>
      <c r="B14" s="41" t="s">
        <v>490</v>
      </c>
      <c r="C14" s="41">
        <v>100</v>
      </c>
      <c r="D14" s="43">
        <f>'Item list 2025 '!E8</f>
        <v>10</v>
      </c>
      <c r="E14" s="43">
        <f t="shared" si="0"/>
        <v>1000</v>
      </c>
      <c r="F14" s="45">
        <f t="shared" si="1"/>
        <v>500</v>
      </c>
    </row>
    <row r="15" spans="1:11" ht="15" customHeight="1">
      <c r="A15" s="553" t="s">
        <v>329</v>
      </c>
      <c r="B15" s="539"/>
      <c r="C15" s="539"/>
      <c r="D15" s="539"/>
      <c r="E15" s="539"/>
      <c r="F15" s="539"/>
    </row>
    <row r="16" spans="1:11">
      <c r="A16" s="40" t="s">
        <v>171</v>
      </c>
      <c r="B16" s="41" t="s">
        <v>173</v>
      </c>
      <c r="C16" s="41">
        <v>2</v>
      </c>
      <c r="D16" s="43">
        <f>'Item list 2025 '!D177</f>
        <v>290</v>
      </c>
      <c r="E16" s="43">
        <f t="shared" ref="E16:E20" si="2">D16*C16</f>
        <v>580</v>
      </c>
      <c r="F16" s="45">
        <f t="shared" ref="F16:F17" si="3">E16/2</f>
        <v>290</v>
      </c>
    </row>
    <row r="17" spans="1:11">
      <c r="A17" s="40" t="s">
        <v>336</v>
      </c>
      <c r="B17" s="41" t="s">
        <v>173</v>
      </c>
      <c r="C17" s="41">
        <v>2</v>
      </c>
      <c r="D17" s="43">
        <f>'Item list 2025 '!D205</f>
        <v>210</v>
      </c>
      <c r="E17" s="43">
        <f t="shared" si="2"/>
        <v>420</v>
      </c>
      <c r="F17" s="45">
        <f t="shared" si="3"/>
        <v>210</v>
      </c>
    </row>
    <row r="18" spans="1:11">
      <c r="A18" s="40" t="s">
        <v>339</v>
      </c>
      <c r="B18" s="41" t="s">
        <v>176</v>
      </c>
      <c r="C18" s="41">
        <v>1</v>
      </c>
      <c r="D18" s="43">
        <f>'Item list 2025 '!D169</f>
        <v>560</v>
      </c>
      <c r="E18" s="43">
        <f t="shared" si="2"/>
        <v>560</v>
      </c>
      <c r="F18" s="45">
        <f>D18</f>
        <v>560</v>
      </c>
      <c r="G18" s="45"/>
    </row>
    <row r="19" spans="1:11">
      <c r="A19" s="40" t="s">
        <v>492</v>
      </c>
      <c r="B19" s="285" t="s">
        <v>168</v>
      </c>
      <c r="C19" s="41">
        <v>2</v>
      </c>
      <c r="D19" s="43">
        <f>'Item list 2025 '!D249</f>
        <v>270</v>
      </c>
      <c r="E19" s="43">
        <f t="shared" si="2"/>
        <v>540</v>
      </c>
      <c r="F19" s="45">
        <f t="shared" ref="F19:F20" si="4">D19</f>
        <v>270</v>
      </c>
    </row>
    <row r="20" spans="1:11">
      <c r="A20" s="40" t="s">
        <v>493</v>
      </c>
      <c r="B20" s="41" t="s">
        <v>176</v>
      </c>
      <c r="C20" s="41">
        <v>1</v>
      </c>
      <c r="D20" s="43">
        <f>'Item list 2025 '!D238</f>
        <v>2615</v>
      </c>
      <c r="E20" s="43">
        <f t="shared" si="2"/>
        <v>2615</v>
      </c>
      <c r="F20" s="45">
        <f t="shared" si="4"/>
        <v>2615</v>
      </c>
    </row>
    <row r="21" spans="1:11" ht="15" customHeight="1">
      <c r="A21" s="553" t="s">
        <v>497</v>
      </c>
      <c r="B21" s="539"/>
      <c r="C21" s="539"/>
      <c r="D21" s="539"/>
      <c r="E21" s="539"/>
      <c r="F21" s="539"/>
    </row>
    <row r="22" spans="1:11">
      <c r="A22" s="309" t="s">
        <v>28</v>
      </c>
      <c r="B22" s="310" t="s">
        <v>499</v>
      </c>
      <c r="C22" s="310">
        <v>4</v>
      </c>
      <c r="D22" s="311">
        <f>'Item list 2025 '!D10</f>
        <v>85</v>
      </c>
      <c r="E22" s="312">
        <f>C22*D22</f>
        <v>340</v>
      </c>
      <c r="F22" s="312">
        <f t="shared" ref="F22:F31" si="5">E22/2</f>
        <v>170</v>
      </c>
    </row>
    <row r="23" spans="1:11">
      <c r="A23" s="40" t="s">
        <v>547</v>
      </c>
      <c r="B23" s="41" t="s">
        <v>499</v>
      </c>
      <c r="C23" s="41">
        <v>4</v>
      </c>
      <c r="D23" s="43">
        <f>'Item list 2025 '!D10</f>
        <v>85</v>
      </c>
      <c r="E23" s="43">
        <f t="shared" ref="E23:E29" si="6">D23*C23</f>
        <v>340</v>
      </c>
      <c r="F23" s="45">
        <f t="shared" si="5"/>
        <v>170</v>
      </c>
    </row>
    <row r="24" spans="1:11">
      <c r="A24" s="40" t="s">
        <v>500</v>
      </c>
      <c r="B24" s="41" t="s">
        <v>499</v>
      </c>
      <c r="C24" s="41">
        <v>1</v>
      </c>
      <c r="D24" s="43">
        <f>'Item list 2025 '!D10</f>
        <v>85</v>
      </c>
      <c r="E24" s="43">
        <f t="shared" si="6"/>
        <v>85</v>
      </c>
      <c r="F24" s="45">
        <f t="shared" si="5"/>
        <v>42.5</v>
      </c>
    </row>
    <row r="25" spans="1:11">
      <c r="A25" s="40" t="s">
        <v>501</v>
      </c>
      <c r="B25" s="41" t="s">
        <v>499</v>
      </c>
      <c r="C25" s="41">
        <v>2</v>
      </c>
      <c r="D25" s="43">
        <f>'Item list 2025 '!D10</f>
        <v>85</v>
      </c>
      <c r="E25" s="43">
        <f t="shared" si="6"/>
        <v>170</v>
      </c>
      <c r="F25" s="45">
        <f t="shared" si="5"/>
        <v>85</v>
      </c>
    </row>
    <row r="26" spans="1:11">
      <c r="A26" s="40" t="s">
        <v>502</v>
      </c>
      <c r="B26" s="41" t="s">
        <v>499</v>
      </c>
      <c r="C26" s="41">
        <v>15</v>
      </c>
      <c r="D26" s="43">
        <f>'Item list 2025 '!D10</f>
        <v>85</v>
      </c>
      <c r="E26" s="43">
        <f t="shared" si="6"/>
        <v>1275</v>
      </c>
      <c r="F26" s="45">
        <f t="shared" si="5"/>
        <v>637.5</v>
      </c>
    </row>
    <row r="27" spans="1:11">
      <c r="A27" s="40" t="s">
        <v>424</v>
      </c>
      <c r="B27" s="41" t="s">
        <v>639</v>
      </c>
      <c r="C27" s="41">
        <v>22</v>
      </c>
      <c r="D27" s="43">
        <f>'Item list 2025 '!E10</f>
        <v>11</v>
      </c>
      <c r="E27" s="43">
        <f t="shared" si="6"/>
        <v>242</v>
      </c>
      <c r="F27" s="45">
        <f t="shared" si="5"/>
        <v>121</v>
      </c>
    </row>
    <row r="28" spans="1:11">
      <c r="A28" s="40" t="s">
        <v>549</v>
      </c>
      <c r="B28" s="285" t="s">
        <v>740</v>
      </c>
      <c r="C28" s="41">
        <v>1</v>
      </c>
      <c r="D28" s="43">
        <f>'Item list 2025 '!D11</f>
        <v>550</v>
      </c>
      <c r="E28" s="43">
        <f t="shared" si="6"/>
        <v>550</v>
      </c>
      <c r="F28" s="45">
        <f t="shared" si="5"/>
        <v>275</v>
      </c>
    </row>
    <row r="29" spans="1:11">
      <c r="A29" s="40" t="s">
        <v>632</v>
      </c>
      <c r="B29" s="41" t="s">
        <v>499</v>
      </c>
      <c r="C29" s="41">
        <v>10</v>
      </c>
      <c r="D29" s="43">
        <f>'Item list 2025 '!D10</f>
        <v>85</v>
      </c>
      <c r="E29" s="43">
        <f t="shared" si="6"/>
        <v>850</v>
      </c>
      <c r="F29" s="45">
        <f t="shared" si="5"/>
        <v>425</v>
      </c>
    </row>
    <row r="30" spans="1:11">
      <c r="A30" s="79" t="s">
        <v>509</v>
      </c>
      <c r="B30" s="80"/>
      <c r="C30" s="80"/>
      <c r="D30" s="103"/>
      <c r="E30" s="103">
        <f>SUM(E7:E29)</f>
        <v>24547</v>
      </c>
      <c r="F30" s="136">
        <f t="shared" si="5"/>
        <v>12273.5</v>
      </c>
      <c r="G30" s="2"/>
      <c r="H30" s="2"/>
      <c r="I30" s="2"/>
      <c r="J30" s="2"/>
      <c r="K30" s="2"/>
    </row>
    <row r="31" spans="1:11">
      <c r="A31" s="137" t="s">
        <v>510</v>
      </c>
      <c r="B31" s="138"/>
      <c r="C31" s="138"/>
      <c r="D31" s="139"/>
      <c r="E31" s="139">
        <f>SUM(E4-E30)</f>
        <v>-547</v>
      </c>
      <c r="F31" s="140">
        <f t="shared" si="5"/>
        <v>-273.5</v>
      </c>
      <c r="G31" s="2"/>
      <c r="H31" s="2"/>
      <c r="I31" s="2"/>
      <c r="J31" s="2"/>
      <c r="K31" s="2"/>
    </row>
    <row r="32" spans="1:11">
      <c r="A32" s="313" t="s">
        <v>511</v>
      </c>
      <c r="B32" s="299"/>
      <c r="C32" s="299"/>
      <c r="D32" s="314"/>
      <c r="E32" s="143">
        <f t="shared" ref="E32:F32" si="7">E31/E4</f>
        <v>-2.2791666666666665E-2</v>
      </c>
      <c r="F32" s="302">
        <f t="shared" si="7"/>
        <v>-2.2791666666666665E-2</v>
      </c>
      <c r="G32" s="2"/>
      <c r="H32" s="2"/>
      <c r="I32" s="2"/>
      <c r="J32" s="2"/>
      <c r="K32" s="2"/>
    </row>
    <row r="33" spans="1:11">
      <c r="A33" s="92" t="s">
        <v>569</v>
      </c>
      <c r="B33" s="93"/>
      <c r="C33" s="93"/>
      <c r="D33" s="95"/>
      <c r="E33" s="95">
        <f>SUM(E31/2)</f>
        <v>-273.5</v>
      </c>
      <c r="F33" s="38">
        <f t="shared" ref="F33:F35" si="8">E33/2</f>
        <v>-136.75</v>
      </c>
      <c r="G33" s="2"/>
      <c r="H33" s="2"/>
      <c r="I33" s="2"/>
      <c r="J33" s="2"/>
      <c r="K33" s="2"/>
    </row>
    <row r="34" spans="1:11">
      <c r="A34" s="92" t="s">
        <v>512</v>
      </c>
      <c r="B34" s="93" t="s">
        <v>513</v>
      </c>
      <c r="C34" s="93"/>
      <c r="D34" s="95"/>
      <c r="E34" s="95">
        <f>E30/C4</f>
        <v>8182.333333333333</v>
      </c>
      <c r="F34" s="38">
        <f t="shared" si="8"/>
        <v>4091.1666666666665</v>
      </c>
      <c r="G34" s="2"/>
      <c r="H34" s="2"/>
      <c r="I34" s="2"/>
      <c r="J34" s="2"/>
      <c r="K34" s="2"/>
    </row>
    <row r="35" spans="1:11">
      <c r="A35" s="92" t="s">
        <v>514</v>
      </c>
      <c r="B35" s="93" t="s">
        <v>551</v>
      </c>
      <c r="C35" s="93"/>
      <c r="D35" s="95"/>
      <c r="E35" s="95">
        <f>E30/D4</f>
        <v>3.0683750000000001</v>
      </c>
      <c r="F35" s="38">
        <f t="shared" si="8"/>
        <v>1.5341875</v>
      </c>
      <c r="G35" s="2"/>
      <c r="H35" s="2"/>
      <c r="I35" s="2"/>
      <c r="J35" s="2"/>
      <c r="K35" s="2"/>
    </row>
    <row r="36" spans="1:11">
      <c r="A36" s="119"/>
      <c r="B36" s="117"/>
      <c r="C36" s="117"/>
      <c r="D36" s="315"/>
      <c r="E36" s="144"/>
      <c r="F36" s="32"/>
    </row>
    <row r="37" spans="1:11">
      <c r="A37" s="119"/>
      <c r="B37" s="117"/>
      <c r="C37" s="117"/>
      <c r="D37" s="315"/>
      <c r="E37" s="144"/>
      <c r="F37" s="32"/>
    </row>
    <row r="38" spans="1:11">
      <c r="A38" s="113" t="s">
        <v>552</v>
      </c>
      <c r="B38" s="117"/>
      <c r="C38" s="117"/>
      <c r="D38" s="315"/>
      <c r="E38" s="144"/>
      <c r="F38" s="32"/>
    </row>
    <row r="39" spans="1:11">
      <c r="A39" s="119" t="s">
        <v>640</v>
      </c>
      <c r="B39" s="117"/>
      <c r="C39" s="117"/>
      <c r="D39" s="315"/>
      <c r="E39" s="144"/>
      <c r="F39" s="32"/>
    </row>
    <row r="40" spans="1:11">
      <c r="A40" s="113" t="s">
        <v>555</v>
      </c>
      <c r="B40" s="117"/>
      <c r="C40" s="117"/>
      <c r="D40" s="315"/>
      <c r="E40" s="144"/>
      <c r="F40" s="32"/>
    </row>
    <row r="41" spans="1:11">
      <c r="A41" s="119" t="s">
        <v>641</v>
      </c>
      <c r="B41" s="117"/>
      <c r="C41" s="117"/>
      <c r="D41" s="315"/>
      <c r="E41" s="144"/>
      <c r="F41" s="32"/>
    </row>
    <row r="42" spans="1:11">
      <c r="A42" s="119"/>
      <c r="B42" s="117"/>
      <c r="C42" s="117"/>
      <c r="D42" s="315"/>
      <c r="E42" s="144"/>
      <c r="F42" s="32"/>
    </row>
    <row r="43" spans="1:11">
      <c r="A43" s="119"/>
      <c r="B43" s="117"/>
      <c r="C43" s="117"/>
      <c r="D43" s="315"/>
      <c r="E43" s="144"/>
      <c r="F43" s="32"/>
    </row>
    <row r="44" spans="1:11">
      <c r="A44" s="119"/>
      <c r="B44" s="117"/>
      <c r="C44" s="117"/>
      <c r="D44" s="315"/>
      <c r="E44" s="144"/>
      <c r="F44" s="32"/>
    </row>
    <row r="45" spans="1:11">
      <c r="A45" s="119"/>
      <c r="B45" s="117"/>
      <c r="C45" s="117"/>
      <c r="D45" s="315"/>
      <c r="E45" s="144"/>
      <c r="F45" s="32"/>
    </row>
    <row r="46" spans="1:11">
      <c r="A46" s="119"/>
      <c r="B46" s="117"/>
      <c r="C46" s="117"/>
      <c r="D46" s="315"/>
      <c r="E46" s="144"/>
      <c r="F46" s="32"/>
    </row>
    <row r="47" spans="1:11">
      <c r="A47" s="119"/>
      <c r="B47" s="117"/>
      <c r="C47" s="117"/>
      <c r="D47" s="315"/>
      <c r="E47" s="144"/>
      <c r="F47" s="32"/>
    </row>
    <row r="48" spans="1:11">
      <c r="A48" s="119"/>
      <c r="B48" s="117"/>
      <c r="C48" s="117"/>
      <c r="D48" s="315"/>
      <c r="E48" s="144"/>
      <c r="F48" s="32"/>
    </row>
    <row r="49" spans="1:6">
      <c r="A49" s="119"/>
      <c r="B49" s="117"/>
      <c r="C49" s="117"/>
      <c r="D49" s="315"/>
      <c r="E49" s="144"/>
      <c r="F49" s="32"/>
    </row>
    <row r="50" spans="1:6">
      <c r="A50" s="119"/>
      <c r="B50" s="117"/>
      <c r="C50" s="117"/>
      <c r="D50" s="315"/>
      <c r="E50" s="144"/>
      <c r="F50" s="32"/>
    </row>
    <row r="51" spans="1:6">
      <c r="A51" s="119"/>
      <c r="B51" s="117"/>
      <c r="C51" s="117"/>
      <c r="D51" s="315"/>
      <c r="E51" s="144"/>
      <c r="F51" s="32"/>
    </row>
    <row r="52" spans="1:6" ht="15.6">
      <c r="A52" s="119"/>
      <c r="B52" s="117"/>
      <c r="C52" s="117"/>
      <c r="D52" s="315"/>
      <c r="E52" s="144"/>
      <c r="F52" s="32"/>
    </row>
    <row r="53" spans="1:6" ht="15.6">
      <c r="A53" s="119"/>
      <c r="B53" s="117"/>
      <c r="C53" s="117"/>
      <c r="D53" s="315"/>
      <c r="E53" s="144"/>
      <c r="F53" s="32"/>
    </row>
    <row r="54" spans="1:6" ht="15.6">
      <c r="A54" s="119"/>
      <c r="B54" s="117"/>
      <c r="C54" s="117"/>
      <c r="D54" s="315"/>
      <c r="E54" s="144"/>
      <c r="F54" s="32"/>
    </row>
    <row r="55" spans="1:6" ht="15.6">
      <c r="A55" s="119"/>
      <c r="B55" s="117"/>
      <c r="C55" s="117"/>
      <c r="D55" s="315"/>
      <c r="E55" s="144"/>
      <c r="F55" s="32"/>
    </row>
    <row r="56" spans="1:6" ht="15.6">
      <c r="A56" s="119"/>
      <c r="B56" s="117"/>
      <c r="C56" s="117"/>
      <c r="D56" s="315"/>
      <c r="E56" s="144"/>
      <c r="F56" s="32"/>
    </row>
    <row r="57" spans="1:6" ht="15.6">
      <c r="A57" s="119"/>
      <c r="B57" s="117"/>
      <c r="C57" s="117"/>
      <c r="D57" s="315"/>
      <c r="E57" s="144"/>
      <c r="F57" s="32"/>
    </row>
    <row r="58" spans="1:6" ht="15.6">
      <c r="A58" s="119"/>
      <c r="B58" s="117"/>
      <c r="C58" s="117"/>
      <c r="D58" s="315"/>
      <c r="E58" s="144"/>
      <c r="F58" s="32"/>
    </row>
    <row r="59" spans="1:6" ht="15.6">
      <c r="A59" s="119"/>
      <c r="B59" s="117"/>
      <c r="C59" s="117"/>
      <c r="D59" s="315"/>
      <c r="E59" s="144"/>
      <c r="F59" s="32"/>
    </row>
    <row r="60" spans="1:6" ht="15.6">
      <c r="A60" s="119"/>
      <c r="B60" s="117"/>
      <c r="C60" s="117"/>
      <c r="D60" s="315"/>
      <c r="E60" s="144"/>
      <c r="F60" s="32"/>
    </row>
    <row r="61" spans="1:6" ht="15.6">
      <c r="A61" s="119"/>
      <c r="B61" s="117"/>
      <c r="C61" s="117"/>
      <c r="D61" s="315"/>
      <c r="E61" s="144"/>
      <c r="F61" s="32"/>
    </row>
    <row r="62" spans="1:6" ht="15.6">
      <c r="A62" s="119"/>
      <c r="B62" s="117"/>
      <c r="C62" s="117"/>
      <c r="D62" s="315"/>
      <c r="E62" s="144"/>
      <c r="F62" s="32"/>
    </row>
    <row r="63" spans="1:6" ht="15.6">
      <c r="A63" s="119"/>
      <c r="B63" s="117"/>
      <c r="C63" s="117"/>
      <c r="D63" s="315"/>
      <c r="E63" s="144"/>
      <c r="F63" s="32"/>
    </row>
    <row r="64" spans="1:6" ht="15.6">
      <c r="A64" s="119"/>
      <c r="B64" s="117"/>
      <c r="C64" s="117"/>
      <c r="D64" s="315"/>
      <c r="E64" s="144"/>
      <c r="F64" s="32"/>
    </row>
    <row r="65" spans="1:6" ht="15.6">
      <c r="A65" s="119"/>
      <c r="B65" s="117"/>
      <c r="C65" s="117"/>
      <c r="D65" s="315"/>
      <c r="E65" s="144"/>
      <c r="F65" s="32"/>
    </row>
    <row r="66" spans="1:6" ht="15.6">
      <c r="A66" s="119"/>
      <c r="B66" s="117"/>
      <c r="C66" s="117"/>
      <c r="D66" s="315"/>
      <c r="E66" s="144"/>
      <c r="F66" s="32"/>
    </row>
    <row r="67" spans="1:6" ht="15.6">
      <c r="A67" s="119"/>
      <c r="B67" s="117"/>
      <c r="C67" s="117"/>
      <c r="D67" s="315"/>
      <c r="E67" s="144"/>
      <c r="F67" s="32"/>
    </row>
    <row r="68" spans="1:6" ht="15.6">
      <c r="A68" s="119"/>
      <c r="B68" s="117"/>
      <c r="C68" s="117"/>
      <c r="D68" s="315"/>
      <c r="E68" s="144"/>
      <c r="F68" s="32"/>
    </row>
    <row r="69" spans="1:6" ht="15.6">
      <c r="A69" s="119"/>
      <c r="B69" s="117"/>
      <c r="C69" s="117"/>
      <c r="D69" s="315"/>
      <c r="E69" s="144"/>
      <c r="F69" s="32"/>
    </row>
    <row r="70" spans="1:6" ht="15.6">
      <c r="A70" s="119"/>
      <c r="B70" s="117"/>
      <c r="C70" s="117"/>
      <c r="D70" s="315"/>
      <c r="E70" s="144"/>
      <c r="F70" s="32"/>
    </row>
    <row r="71" spans="1:6" ht="15.6">
      <c r="A71" s="119"/>
      <c r="B71" s="117"/>
      <c r="C71" s="117"/>
      <c r="D71" s="315"/>
      <c r="E71" s="144"/>
      <c r="F71" s="32"/>
    </row>
    <row r="72" spans="1:6" ht="15.6">
      <c r="A72" s="119"/>
      <c r="B72" s="117"/>
      <c r="C72" s="117"/>
      <c r="D72" s="315"/>
      <c r="E72" s="144"/>
      <c r="F72" s="32"/>
    </row>
    <row r="73" spans="1:6" ht="15.6">
      <c r="A73" s="119"/>
      <c r="B73" s="117"/>
      <c r="C73" s="117"/>
      <c r="D73" s="315"/>
      <c r="E73" s="144"/>
      <c r="F73" s="32"/>
    </row>
    <row r="74" spans="1:6" ht="15.6">
      <c r="A74" s="119"/>
      <c r="B74" s="117"/>
      <c r="C74" s="117"/>
      <c r="D74" s="315"/>
      <c r="E74" s="144"/>
      <c r="F74" s="32"/>
    </row>
    <row r="75" spans="1:6" ht="15.6">
      <c r="A75" s="119"/>
      <c r="B75" s="117"/>
      <c r="C75" s="117"/>
      <c r="D75" s="315"/>
      <c r="E75" s="144"/>
      <c r="F75" s="32"/>
    </row>
    <row r="76" spans="1:6" ht="15.6">
      <c r="A76" s="119"/>
      <c r="B76" s="117"/>
      <c r="C76" s="117"/>
      <c r="D76" s="315"/>
      <c r="E76" s="144"/>
      <c r="F76" s="32"/>
    </row>
    <row r="77" spans="1:6" ht="15.6">
      <c r="A77" s="119"/>
      <c r="B77" s="117"/>
      <c r="C77" s="117"/>
      <c r="D77" s="315"/>
      <c r="E77" s="144"/>
      <c r="F77" s="32"/>
    </row>
    <row r="78" spans="1:6" ht="15.6">
      <c r="A78" s="119"/>
      <c r="B78" s="117"/>
      <c r="C78" s="117"/>
      <c r="D78" s="315"/>
      <c r="E78" s="144"/>
      <c r="F78" s="32"/>
    </row>
    <row r="79" spans="1:6" ht="15.6">
      <c r="A79" s="119"/>
      <c r="B79" s="117"/>
      <c r="C79" s="117"/>
      <c r="D79" s="315"/>
      <c r="E79" s="144"/>
      <c r="F79" s="32"/>
    </row>
    <row r="80" spans="1:6" ht="15.6">
      <c r="A80" s="119"/>
      <c r="B80" s="117"/>
      <c r="C80" s="117"/>
      <c r="D80" s="315"/>
      <c r="E80" s="144"/>
      <c r="F80" s="32"/>
    </row>
    <row r="81" spans="1:6" ht="15.6">
      <c r="A81" s="119"/>
      <c r="B81" s="117"/>
      <c r="C81" s="117"/>
      <c r="D81" s="315"/>
      <c r="E81" s="144"/>
      <c r="F81" s="32"/>
    </row>
    <row r="82" spans="1:6" ht="15.6">
      <c r="A82" s="119"/>
      <c r="B82" s="117"/>
      <c r="C82" s="117"/>
      <c r="D82" s="315"/>
      <c r="E82" s="144"/>
      <c r="F82" s="32"/>
    </row>
    <row r="83" spans="1:6" ht="15.6">
      <c r="A83" s="119"/>
      <c r="B83" s="117"/>
      <c r="C83" s="117"/>
      <c r="D83" s="315"/>
      <c r="E83" s="144"/>
      <c r="F83" s="32"/>
    </row>
    <row r="84" spans="1:6" ht="15.6">
      <c r="A84" s="119"/>
      <c r="B84" s="117"/>
      <c r="C84" s="117"/>
      <c r="D84" s="315"/>
      <c r="E84" s="144"/>
      <c r="F84" s="32"/>
    </row>
    <row r="85" spans="1:6" ht="15.6">
      <c r="A85" s="119"/>
      <c r="B85" s="117"/>
      <c r="C85" s="117"/>
      <c r="D85" s="315"/>
      <c r="E85" s="144"/>
      <c r="F85" s="32"/>
    </row>
    <row r="86" spans="1:6" ht="15.6">
      <c r="A86" s="119"/>
      <c r="B86" s="117"/>
      <c r="C86" s="117"/>
      <c r="D86" s="315"/>
      <c r="E86" s="144"/>
      <c r="F86" s="32"/>
    </row>
    <row r="87" spans="1:6" ht="15.6">
      <c r="A87" s="119"/>
      <c r="B87" s="117"/>
      <c r="C87" s="117"/>
      <c r="D87" s="315"/>
      <c r="E87" s="144"/>
      <c r="F87" s="32"/>
    </row>
    <row r="88" spans="1:6" ht="15.6">
      <c r="A88" s="119"/>
      <c r="B88" s="117"/>
      <c r="C88" s="117"/>
      <c r="D88" s="315"/>
      <c r="E88" s="144"/>
      <c r="F88" s="32"/>
    </row>
    <row r="89" spans="1:6" ht="15.6">
      <c r="A89" s="119"/>
      <c r="B89" s="117"/>
      <c r="C89" s="117"/>
      <c r="D89" s="315"/>
      <c r="E89" s="144"/>
      <c r="F89" s="32"/>
    </row>
    <row r="90" spans="1:6" ht="15.6">
      <c r="A90" s="119"/>
      <c r="B90" s="117"/>
      <c r="C90" s="117"/>
      <c r="D90" s="315"/>
      <c r="E90" s="144"/>
      <c r="F90" s="32"/>
    </row>
    <row r="91" spans="1:6" ht="15.6">
      <c r="A91" s="119"/>
      <c r="B91" s="117"/>
      <c r="C91" s="117"/>
      <c r="D91" s="315"/>
      <c r="E91" s="144"/>
      <c r="F91" s="32"/>
    </row>
    <row r="92" spans="1:6" ht="15.6">
      <c r="A92" s="119"/>
      <c r="B92" s="117"/>
      <c r="C92" s="117"/>
      <c r="D92" s="315"/>
      <c r="E92" s="144"/>
      <c r="F92" s="32"/>
    </row>
    <row r="93" spans="1:6" ht="15.6">
      <c r="A93" s="119"/>
      <c r="B93" s="117"/>
      <c r="C93" s="117"/>
      <c r="D93" s="315"/>
      <c r="E93" s="144"/>
      <c r="F93" s="32"/>
    </row>
    <row r="94" spans="1:6" ht="15.6">
      <c r="A94" s="119"/>
      <c r="B94" s="117"/>
      <c r="C94" s="117"/>
      <c r="D94" s="315"/>
      <c r="E94" s="144"/>
      <c r="F94" s="32"/>
    </row>
    <row r="95" spans="1:6" ht="15.6">
      <c r="A95" s="119"/>
      <c r="B95" s="117"/>
      <c r="C95" s="117"/>
      <c r="D95" s="315"/>
      <c r="E95" s="144"/>
      <c r="F95" s="32"/>
    </row>
    <row r="96" spans="1:6" ht="15.6">
      <c r="A96" s="119"/>
      <c r="B96" s="117"/>
      <c r="C96" s="117"/>
      <c r="D96" s="315"/>
      <c r="E96" s="144"/>
      <c r="F96" s="32"/>
    </row>
    <row r="97" spans="1:6" ht="15.6">
      <c r="A97" s="119"/>
      <c r="B97" s="117"/>
      <c r="C97" s="117"/>
      <c r="D97" s="315"/>
      <c r="E97" s="144"/>
      <c r="F97" s="32"/>
    </row>
    <row r="98" spans="1:6" ht="15.6">
      <c r="A98" s="119"/>
      <c r="B98" s="117"/>
      <c r="C98" s="117"/>
      <c r="D98" s="315"/>
      <c r="E98" s="144"/>
      <c r="F98" s="32"/>
    </row>
    <row r="99" spans="1:6" ht="15.6">
      <c r="A99" s="119"/>
      <c r="B99" s="117"/>
      <c r="C99" s="117"/>
      <c r="D99" s="315"/>
      <c r="E99" s="144"/>
      <c r="F99" s="32"/>
    </row>
  </sheetData>
  <mergeCells count="4">
    <mergeCell ref="A1:F1"/>
    <mergeCell ref="A21:F21"/>
    <mergeCell ref="A15:F15"/>
    <mergeCell ref="A5:F5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H99"/>
  <sheetViews>
    <sheetView topLeftCell="A32" workbookViewId="0">
      <selection activeCell="A45" sqref="A45"/>
    </sheetView>
  </sheetViews>
  <sheetFormatPr defaultColWidth="14.44140625" defaultRowHeight="15" customHeight="1"/>
  <cols>
    <col min="1" max="1" width="32" customWidth="1"/>
    <col min="2" max="3" width="9.109375" customWidth="1"/>
    <col min="4" max="4" width="14.44140625" customWidth="1"/>
    <col min="5" max="5" width="14.6640625" customWidth="1"/>
    <col min="6" max="6" width="11.44140625" customWidth="1"/>
    <col min="7" max="11" width="8.6640625" customWidth="1"/>
  </cols>
  <sheetData>
    <row r="1" spans="1:8">
      <c r="A1" s="572" t="s">
        <v>642</v>
      </c>
      <c r="B1" s="550"/>
      <c r="C1" s="550"/>
      <c r="D1" s="550"/>
      <c r="E1" s="550"/>
      <c r="F1" s="551"/>
    </row>
    <row r="2" spans="1:8" ht="15" customHeight="1">
      <c r="A2" s="574" t="s">
        <v>469</v>
      </c>
      <c r="B2" s="539"/>
      <c r="C2" s="539"/>
      <c r="D2" s="539"/>
      <c r="E2" s="540"/>
      <c r="F2" s="284"/>
    </row>
    <row r="3" spans="1:8">
      <c r="A3" s="273" t="s">
        <v>470</v>
      </c>
      <c r="B3" s="307" t="s">
        <v>471</v>
      </c>
      <c r="C3" s="307" t="s">
        <v>472</v>
      </c>
      <c r="D3" s="316" t="s">
        <v>473</v>
      </c>
      <c r="E3" s="316" t="s">
        <v>558</v>
      </c>
      <c r="F3" s="273" t="s">
        <v>559</v>
      </c>
    </row>
    <row r="4" spans="1:8">
      <c r="A4" s="284" t="s">
        <v>124</v>
      </c>
      <c r="B4" s="285" t="s">
        <v>477</v>
      </c>
      <c r="C4" s="285">
        <v>3.2</v>
      </c>
      <c r="D4" s="523">
        <v>8000</v>
      </c>
      <c r="E4" s="317">
        <f>D4*C4</f>
        <v>25600</v>
      </c>
      <c r="F4" s="102">
        <f>E4/2</f>
        <v>12800</v>
      </c>
      <c r="H4">
        <f>C4/2</f>
        <v>1.6</v>
      </c>
    </row>
    <row r="5" spans="1:8" ht="15" customHeight="1">
      <c r="A5" s="573" t="s">
        <v>593</v>
      </c>
      <c r="B5" s="539"/>
      <c r="C5" s="539"/>
      <c r="D5" s="539"/>
      <c r="E5" s="539"/>
      <c r="F5" s="540"/>
    </row>
    <row r="6" spans="1:8">
      <c r="A6" s="273" t="s">
        <v>470</v>
      </c>
      <c r="B6" s="307" t="s">
        <v>471</v>
      </c>
      <c r="C6" s="307" t="s">
        <v>479</v>
      </c>
      <c r="D6" s="316" t="s">
        <v>480</v>
      </c>
      <c r="E6" s="52" t="s">
        <v>481</v>
      </c>
      <c r="F6" s="52" t="s">
        <v>481</v>
      </c>
      <c r="H6" s="318"/>
    </row>
    <row r="7" spans="1:8">
      <c r="A7" s="284" t="s">
        <v>643</v>
      </c>
      <c r="B7" s="285" t="s">
        <v>106</v>
      </c>
      <c r="C7" s="285">
        <v>2</v>
      </c>
      <c r="D7" s="319">
        <f>'Cotton Item List'!C3</f>
        <v>225</v>
      </c>
      <c r="E7" s="317">
        <f t="shared" ref="E7:E13" si="0">D7*C7</f>
        <v>450</v>
      </c>
      <c r="F7" s="102">
        <f t="shared" ref="F7:F12" si="1">E7/2</f>
        <v>225</v>
      </c>
    </row>
    <row r="8" spans="1:8">
      <c r="A8" s="284" t="s">
        <v>644</v>
      </c>
      <c r="B8" s="285" t="s">
        <v>484</v>
      </c>
      <c r="C8" s="285">
        <v>1</v>
      </c>
      <c r="D8" s="319">
        <f>'Cotton Item List'!C16</f>
        <v>600</v>
      </c>
      <c r="E8" s="317">
        <f t="shared" si="0"/>
        <v>600</v>
      </c>
      <c r="F8" s="102">
        <f t="shared" si="1"/>
        <v>300</v>
      </c>
    </row>
    <row r="9" spans="1:8">
      <c r="A9" s="284" t="s">
        <v>25</v>
      </c>
      <c r="B9" s="285" t="s">
        <v>484</v>
      </c>
      <c r="C9" s="285">
        <v>2.5</v>
      </c>
      <c r="D9" s="319">
        <f>'Cotton Item List'!C16</f>
        <v>600</v>
      </c>
      <c r="E9" s="317">
        <f t="shared" si="0"/>
        <v>1500</v>
      </c>
      <c r="F9" s="102">
        <f t="shared" si="1"/>
        <v>750</v>
      </c>
    </row>
    <row r="10" spans="1:8">
      <c r="A10" s="284" t="s">
        <v>485</v>
      </c>
      <c r="B10" s="285" t="s">
        <v>484</v>
      </c>
      <c r="C10" s="285">
        <v>1.5</v>
      </c>
      <c r="D10" s="319">
        <f>'Cotton Item List'!C17</f>
        <v>600</v>
      </c>
      <c r="E10" s="317">
        <f t="shared" si="0"/>
        <v>900</v>
      </c>
      <c r="F10" s="102">
        <f t="shared" si="1"/>
        <v>450</v>
      </c>
    </row>
    <row r="11" spans="1:8">
      <c r="A11" s="284" t="s">
        <v>27</v>
      </c>
      <c r="B11" s="285" t="s">
        <v>484</v>
      </c>
      <c r="C11" s="285">
        <v>1.5</v>
      </c>
      <c r="D11" s="319">
        <f>'Cotton Item List'!C18</f>
        <v>600</v>
      </c>
      <c r="E11" s="317">
        <f t="shared" si="0"/>
        <v>900</v>
      </c>
      <c r="F11" s="102">
        <f t="shared" si="1"/>
        <v>450</v>
      </c>
    </row>
    <row r="12" spans="1:8">
      <c r="A12" s="284" t="s">
        <v>595</v>
      </c>
      <c r="B12" s="285" t="s">
        <v>271</v>
      </c>
      <c r="C12" s="285">
        <v>2</v>
      </c>
      <c r="D12" s="319">
        <f>'Cotton Item List'!C27</f>
        <v>830</v>
      </c>
      <c r="E12" s="317">
        <f t="shared" si="0"/>
        <v>1660</v>
      </c>
      <c r="F12" s="102">
        <f t="shared" si="1"/>
        <v>830</v>
      </c>
    </row>
    <row r="13" spans="1:8">
      <c r="A13" s="284" t="s">
        <v>645</v>
      </c>
      <c r="B13" s="410" t="s">
        <v>64</v>
      </c>
      <c r="C13" s="285">
        <v>1</v>
      </c>
      <c r="D13" s="524">
        <f>'Cotton Item List'!C4</f>
        <v>38.5</v>
      </c>
      <c r="E13" s="317">
        <f t="shared" si="0"/>
        <v>38.5</v>
      </c>
      <c r="F13" s="102">
        <f>C13*D13</f>
        <v>38.5</v>
      </c>
    </row>
    <row r="14" spans="1:8" ht="15" customHeight="1">
      <c r="A14" s="573" t="s">
        <v>329</v>
      </c>
      <c r="B14" s="539"/>
      <c r="C14" s="539"/>
      <c r="D14" s="539"/>
      <c r="E14" s="539"/>
      <c r="F14" s="540"/>
    </row>
    <row r="15" spans="1:8">
      <c r="A15" s="284" t="s">
        <v>567</v>
      </c>
      <c r="B15" s="285" t="s">
        <v>168</v>
      </c>
      <c r="C15" s="285">
        <v>1</v>
      </c>
      <c r="D15" s="161">
        <f>'Cotton Item List'!C8</f>
        <v>138</v>
      </c>
      <c r="E15" s="317">
        <f t="shared" ref="E15:E19" si="2">D15*C15</f>
        <v>138</v>
      </c>
      <c r="F15" s="102">
        <f>C15*D15</f>
        <v>138</v>
      </c>
    </row>
    <row r="16" spans="1:8">
      <c r="A16" s="284" t="s">
        <v>464</v>
      </c>
      <c r="B16" s="285" t="s">
        <v>137</v>
      </c>
      <c r="C16" s="285">
        <v>1</v>
      </c>
      <c r="D16" s="319">
        <f>'Cotton Item List'!C7</f>
        <v>35</v>
      </c>
      <c r="E16" s="317">
        <f t="shared" si="2"/>
        <v>35</v>
      </c>
      <c r="F16" s="102">
        <f>E16/2</f>
        <v>17.5</v>
      </c>
    </row>
    <row r="17" spans="1:6">
      <c r="A17" s="284" t="s">
        <v>646</v>
      </c>
      <c r="B17" s="410" t="s">
        <v>168</v>
      </c>
      <c r="C17" s="285">
        <v>1</v>
      </c>
      <c r="D17" s="319">
        <f>'Cotton Item List'!C6</f>
        <v>156</v>
      </c>
      <c r="E17" s="317">
        <f t="shared" si="2"/>
        <v>156</v>
      </c>
      <c r="F17" s="102">
        <f>C17*D17</f>
        <v>156</v>
      </c>
    </row>
    <row r="18" spans="1:6">
      <c r="A18" s="284" t="s">
        <v>647</v>
      </c>
      <c r="B18" s="410" t="s">
        <v>172</v>
      </c>
      <c r="C18" s="285">
        <v>2</v>
      </c>
      <c r="D18" s="319">
        <f>'Cotton Item List'!C14</f>
        <v>60</v>
      </c>
      <c r="E18" s="317">
        <f t="shared" si="2"/>
        <v>120</v>
      </c>
      <c r="F18" s="102">
        <f>E18/2</f>
        <v>60</v>
      </c>
    </row>
    <row r="19" spans="1:6">
      <c r="A19" s="284" t="s">
        <v>648</v>
      </c>
      <c r="B19" s="285" t="s">
        <v>97</v>
      </c>
      <c r="C19" s="285">
        <v>1</v>
      </c>
      <c r="D19" s="319">
        <f>'Cotton Item List'!C5</f>
        <v>186</v>
      </c>
      <c r="E19" s="317">
        <f t="shared" si="2"/>
        <v>186</v>
      </c>
      <c r="F19" s="102">
        <f>C19*D19</f>
        <v>186</v>
      </c>
    </row>
    <row r="20" spans="1:6" ht="15" customHeight="1">
      <c r="A20" s="553" t="s">
        <v>497</v>
      </c>
      <c r="B20" s="539"/>
      <c r="C20" s="539"/>
      <c r="D20" s="539"/>
      <c r="E20" s="539"/>
      <c r="F20" s="540"/>
    </row>
    <row r="21" spans="1:6">
      <c r="A21" s="309" t="s">
        <v>28</v>
      </c>
      <c r="B21" s="310" t="s">
        <v>499</v>
      </c>
      <c r="C21" s="310">
        <v>4</v>
      </c>
      <c r="D21" s="311">
        <f>'Cotton Item List'!C24</f>
        <v>85</v>
      </c>
      <c r="E21" s="311">
        <f t="shared" ref="E21:E22" si="3">(C21*D21)</f>
        <v>340</v>
      </c>
      <c r="F21" s="266">
        <f t="shared" ref="F21:F26" si="4">E21/2</f>
        <v>170</v>
      </c>
    </row>
    <row r="22" spans="1:6">
      <c r="A22" s="309" t="s">
        <v>629</v>
      </c>
      <c r="B22" s="310" t="s">
        <v>499</v>
      </c>
      <c r="C22" s="310">
        <v>6</v>
      </c>
      <c r="D22" s="311">
        <f>'Cotton Item List'!C24</f>
        <v>85</v>
      </c>
      <c r="E22" s="311">
        <f t="shared" si="3"/>
        <v>510</v>
      </c>
      <c r="F22" s="266">
        <f t="shared" si="4"/>
        <v>255</v>
      </c>
    </row>
    <row r="23" spans="1:6">
      <c r="A23" s="284" t="s">
        <v>568</v>
      </c>
      <c r="B23" s="285" t="s">
        <v>499</v>
      </c>
      <c r="C23" s="285">
        <v>6</v>
      </c>
      <c r="D23" s="319">
        <f>'Cotton Item List'!C24</f>
        <v>85</v>
      </c>
      <c r="E23" s="317">
        <f t="shared" ref="E23:E26" si="5">D23*C23</f>
        <v>510</v>
      </c>
      <c r="F23" s="102">
        <f t="shared" si="4"/>
        <v>255</v>
      </c>
    </row>
    <row r="24" spans="1:6">
      <c r="A24" s="284" t="s">
        <v>580</v>
      </c>
      <c r="B24" s="285" t="s">
        <v>499</v>
      </c>
      <c r="C24" s="285">
        <v>6</v>
      </c>
      <c r="D24" s="319">
        <f>'Cotton Item List'!C24</f>
        <v>85</v>
      </c>
      <c r="E24" s="317">
        <f t="shared" si="5"/>
        <v>510</v>
      </c>
      <c r="F24" s="102">
        <f t="shared" si="4"/>
        <v>255</v>
      </c>
    </row>
    <row r="25" spans="1:6">
      <c r="A25" s="284" t="s">
        <v>649</v>
      </c>
      <c r="B25" s="285" t="s">
        <v>499</v>
      </c>
      <c r="C25" s="285">
        <v>30</v>
      </c>
      <c r="D25" s="317">
        <f>'Cotton Item List'!C24</f>
        <v>85</v>
      </c>
      <c r="E25" s="317">
        <f t="shared" si="5"/>
        <v>2550</v>
      </c>
      <c r="F25" s="102">
        <f t="shared" si="4"/>
        <v>1275</v>
      </c>
    </row>
    <row r="26" spans="1:6">
      <c r="A26" s="320" t="s">
        <v>650</v>
      </c>
      <c r="B26" s="321" t="s">
        <v>499</v>
      </c>
      <c r="C26" s="321">
        <v>10</v>
      </c>
      <c r="D26" s="322">
        <f>'Cotton Item List'!C24</f>
        <v>85</v>
      </c>
      <c r="E26" s="317">
        <f t="shared" si="5"/>
        <v>850</v>
      </c>
      <c r="F26" s="102">
        <f t="shared" si="4"/>
        <v>425</v>
      </c>
    </row>
    <row r="27" spans="1:6" ht="15" customHeight="1">
      <c r="A27" s="573" t="s">
        <v>651</v>
      </c>
      <c r="B27" s="539"/>
      <c r="C27" s="539"/>
      <c r="D27" s="539"/>
      <c r="E27" s="539"/>
      <c r="F27" s="540"/>
    </row>
    <row r="28" spans="1:6">
      <c r="A28" s="284" t="s">
        <v>652</v>
      </c>
      <c r="B28" s="285" t="s">
        <v>653</v>
      </c>
      <c r="C28" s="285">
        <v>10</v>
      </c>
      <c r="D28" s="317">
        <f>'Cotton Item List'!C10</f>
        <v>8.5</v>
      </c>
      <c r="E28" s="317">
        <f t="shared" ref="E28:E31" si="6">C28*D28</f>
        <v>85</v>
      </c>
      <c r="F28" s="102">
        <f>E28/2</f>
        <v>42.5</v>
      </c>
    </row>
    <row r="29" spans="1:6">
      <c r="A29" s="284" t="s">
        <v>292</v>
      </c>
      <c r="B29" s="285" t="s">
        <v>231</v>
      </c>
      <c r="C29" s="285">
        <v>1</v>
      </c>
      <c r="D29" s="317">
        <f>'Cotton Item List'!C11</f>
        <v>102</v>
      </c>
      <c r="E29" s="317">
        <f t="shared" si="6"/>
        <v>102</v>
      </c>
      <c r="F29" s="102">
        <f>C29*D29</f>
        <v>102</v>
      </c>
    </row>
    <row r="30" spans="1:6" s="529" customFormat="1">
      <c r="A30" s="525" t="s">
        <v>654</v>
      </c>
      <c r="B30" s="526" t="s">
        <v>490</v>
      </c>
      <c r="C30" s="526">
        <v>100</v>
      </c>
      <c r="D30" s="527">
        <f>'Cotton Item List'!C26</f>
        <v>10</v>
      </c>
      <c r="E30" s="527">
        <f t="shared" si="6"/>
        <v>1000</v>
      </c>
      <c r="F30" s="528">
        <f t="shared" ref="F30:F32" si="7">E30/2</f>
        <v>500</v>
      </c>
    </row>
    <row r="31" spans="1:6">
      <c r="A31" s="284" t="s">
        <v>655</v>
      </c>
      <c r="B31" s="285" t="s">
        <v>656</v>
      </c>
      <c r="C31" s="285">
        <v>10</v>
      </c>
      <c r="D31" s="317">
        <f>'Cotton Item List'!C13</f>
        <v>27</v>
      </c>
      <c r="E31" s="317">
        <f t="shared" si="6"/>
        <v>270</v>
      </c>
      <c r="F31" s="102">
        <f t="shared" si="7"/>
        <v>135</v>
      </c>
    </row>
    <row r="32" spans="1:6">
      <c r="A32" s="284" t="s">
        <v>657</v>
      </c>
      <c r="B32" s="285" t="s">
        <v>614</v>
      </c>
      <c r="C32" s="285">
        <v>1000</v>
      </c>
      <c r="D32" s="317">
        <v>3</v>
      </c>
      <c r="E32" s="317">
        <f>(C32*D32)</f>
        <v>3000</v>
      </c>
      <c r="F32" s="102">
        <f t="shared" si="7"/>
        <v>1500</v>
      </c>
    </row>
    <row r="33" spans="1:6">
      <c r="A33" s="323" t="s">
        <v>509</v>
      </c>
      <c r="B33" s="324"/>
      <c r="C33" s="324"/>
      <c r="D33" s="325"/>
      <c r="E33" s="326">
        <f>SUM(E7:E31)</f>
        <v>13410.5</v>
      </c>
      <c r="F33" s="326">
        <f>SUM(F7:F31)</f>
        <v>7015.5</v>
      </c>
    </row>
    <row r="34" spans="1:6">
      <c r="A34" s="327" t="s">
        <v>510</v>
      </c>
      <c r="B34" s="328"/>
      <c r="C34" s="328"/>
      <c r="D34" s="329"/>
      <c r="E34" s="330">
        <f>E4-E33</f>
        <v>12189.5</v>
      </c>
      <c r="F34" s="330">
        <f>F4-F33</f>
        <v>5784.5</v>
      </c>
    </row>
    <row r="35" spans="1:6">
      <c r="A35" s="331" t="s">
        <v>511</v>
      </c>
      <c r="B35" s="332"/>
      <c r="C35" s="332"/>
      <c r="D35" s="333"/>
      <c r="E35" s="429">
        <f>E34/E4</f>
        <v>0.47615234374999998</v>
      </c>
      <c r="F35" s="334">
        <f>F34/F4</f>
        <v>0.45191406249999999</v>
      </c>
    </row>
    <row r="36" spans="1:6">
      <c r="A36" s="273" t="s">
        <v>512</v>
      </c>
      <c r="B36" s="307" t="s">
        <v>513</v>
      </c>
      <c r="C36" s="285"/>
      <c r="D36" s="335"/>
      <c r="E36" s="52">
        <f>E33/C4</f>
        <v>4190.78125</v>
      </c>
      <c r="F36" s="102">
        <f>F33/H4</f>
        <v>4384.6875</v>
      </c>
    </row>
    <row r="37" spans="1:6">
      <c r="A37" s="273" t="s">
        <v>514</v>
      </c>
      <c r="B37" s="307" t="s">
        <v>551</v>
      </c>
      <c r="C37" s="285"/>
      <c r="D37" s="335"/>
      <c r="E37" s="52">
        <f>E33/D4</f>
        <v>1.6763125000000001</v>
      </c>
      <c r="F37" s="102">
        <f>E37/2</f>
        <v>0.83815625000000005</v>
      </c>
    </row>
    <row r="38" spans="1:6">
      <c r="A38" s="113"/>
      <c r="B38" s="117"/>
      <c r="C38" s="117"/>
      <c r="D38" s="118"/>
      <c r="E38" s="118"/>
      <c r="F38" s="119"/>
    </row>
    <row r="39" spans="1:6">
      <c r="A39" s="113" t="s">
        <v>523</v>
      </c>
      <c r="B39" s="117"/>
      <c r="C39" s="117"/>
      <c r="D39" s="118"/>
      <c r="E39" s="118"/>
      <c r="F39" s="119"/>
    </row>
    <row r="40" spans="1:6">
      <c r="A40" s="336" t="s">
        <v>658</v>
      </c>
      <c r="B40" s="117"/>
      <c r="C40" s="117"/>
      <c r="D40" s="118"/>
      <c r="E40" s="118"/>
      <c r="F40" s="119"/>
    </row>
    <row r="41" spans="1:6">
      <c r="A41" s="119" t="s">
        <v>659</v>
      </c>
      <c r="B41" s="117"/>
      <c r="C41" s="117"/>
      <c r="D41" s="118"/>
      <c r="E41" s="118"/>
      <c r="F41" s="119"/>
    </row>
    <row r="42" spans="1:6">
      <c r="A42" s="119"/>
      <c r="B42" s="117"/>
      <c r="C42" s="117"/>
      <c r="D42" s="118"/>
      <c r="E42" s="118"/>
      <c r="F42" s="119"/>
    </row>
    <row r="43" spans="1:6">
      <c r="A43" s="489" t="s">
        <v>802</v>
      </c>
      <c r="B43" s="117"/>
      <c r="C43" s="117"/>
      <c r="D43" s="118"/>
      <c r="E43" s="118"/>
      <c r="F43" s="119"/>
    </row>
    <row r="44" spans="1:6">
      <c r="A44" s="119" t="s">
        <v>803</v>
      </c>
      <c r="B44" s="117"/>
      <c r="C44" s="117"/>
      <c r="D44" s="118"/>
      <c r="E44" s="118"/>
      <c r="F44" s="119"/>
    </row>
    <row r="45" spans="1:6">
      <c r="A45" s="119"/>
      <c r="B45" s="117"/>
      <c r="C45" s="117"/>
      <c r="D45" s="118"/>
      <c r="E45" s="118"/>
      <c r="F45" s="119"/>
    </row>
    <row r="46" spans="1:6">
      <c r="A46" s="119"/>
      <c r="B46" s="117"/>
      <c r="C46" s="117"/>
      <c r="D46" s="118"/>
      <c r="E46" s="118"/>
      <c r="F46" s="119"/>
    </row>
    <row r="47" spans="1:6">
      <c r="A47" s="119"/>
      <c r="B47" s="117"/>
      <c r="C47" s="117"/>
      <c r="D47" s="118"/>
      <c r="E47" s="118"/>
      <c r="F47" s="119"/>
    </row>
    <row r="48" spans="1:6">
      <c r="A48" s="119"/>
      <c r="B48" s="117"/>
      <c r="C48" s="117"/>
      <c r="D48" s="118"/>
      <c r="E48" s="118"/>
      <c r="F48" s="119"/>
    </row>
    <row r="49" spans="1:6">
      <c r="A49" s="119"/>
      <c r="B49" s="117"/>
      <c r="C49" s="117"/>
      <c r="D49" s="118"/>
      <c r="E49" s="118"/>
      <c r="F49" s="119"/>
    </row>
    <row r="50" spans="1:6">
      <c r="A50" s="119"/>
      <c r="B50" s="117"/>
      <c r="C50" s="117"/>
      <c r="D50" s="118"/>
      <c r="E50" s="118"/>
      <c r="F50" s="119"/>
    </row>
    <row r="51" spans="1:6">
      <c r="A51" s="119"/>
      <c r="B51" s="117"/>
      <c r="C51" s="117"/>
      <c r="D51" s="118"/>
      <c r="E51" s="118"/>
      <c r="F51" s="119"/>
    </row>
    <row r="52" spans="1:6">
      <c r="A52" s="119"/>
      <c r="B52" s="117"/>
      <c r="C52" s="117"/>
      <c r="D52" s="118"/>
      <c r="E52" s="118"/>
      <c r="F52" s="119"/>
    </row>
    <row r="53" spans="1:6">
      <c r="A53" s="119"/>
      <c r="B53" s="117"/>
      <c r="C53" s="117"/>
      <c r="D53" s="118"/>
      <c r="E53" s="118"/>
      <c r="F53" s="119"/>
    </row>
    <row r="54" spans="1:6">
      <c r="A54" s="119"/>
      <c r="B54" s="117"/>
      <c r="C54" s="117"/>
      <c r="D54" s="118"/>
      <c r="E54" s="118"/>
      <c r="F54" s="119"/>
    </row>
    <row r="55" spans="1:6">
      <c r="A55" s="119"/>
      <c r="B55" s="117"/>
      <c r="C55" s="117"/>
      <c r="D55" s="118"/>
      <c r="E55" s="118"/>
      <c r="F55" s="119"/>
    </row>
    <row r="56" spans="1:6">
      <c r="A56" s="119"/>
      <c r="B56" s="117"/>
      <c r="C56" s="117"/>
      <c r="D56" s="118"/>
      <c r="E56" s="118"/>
      <c r="F56" s="119"/>
    </row>
    <row r="57" spans="1:6">
      <c r="A57" s="119"/>
      <c r="B57" s="117"/>
      <c r="C57" s="117"/>
      <c r="D57" s="118"/>
      <c r="E57" s="118"/>
      <c r="F57" s="119"/>
    </row>
    <row r="58" spans="1:6">
      <c r="A58" s="119"/>
      <c r="B58" s="117"/>
      <c r="C58" s="117"/>
      <c r="D58" s="118"/>
      <c r="E58" s="118"/>
      <c r="F58" s="119"/>
    </row>
    <row r="59" spans="1:6">
      <c r="A59" s="119"/>
      <c r="B59" s="117"/>
      <c r="C59" s="117"/>
      <c r="D59" s="118"/>
      <c r="E59" s="118"/>
      <c r="F59" s="119"/>
    </row>
    <row r="60" spans="1:6">
      <c r="A60" s="119"/>
      <c r="B60" s="117"/>
      <c r="C60" s="117"/>
      <c r="D60" s="118"/>
      <c r="E60" s="118"/>
      <c r="F60" s="119"/>
    </row>
    <row r="61" spans="1:6" ht="15.6">
      <c r="A61" s="119"/>
      <c r="B61" s="117"/>
      <c r="C61" s="117"/>
      <c r="D61" s="118"/>
      <c r="E61" s="118"/>
      <c r="F61" s="119"/>
    </row>
    <row r="62" spans="1:6" ht="15.6">
      <c r="A62" s="119"/>
      <c r="B62" s="117"/>
      <c r="C62" s="117"/>
      <c r="D62" s="118"/>
      <c r="E62" s="118"/>
      <c r="F62" s="119"/>
    </row>
    <row r="63" spans="1:6" ht="15.6">
      <c r="A63" s="119"/>
      <c r="B63" s="117"/>
      <c r="C63" s="117"/>
      <c r="D63" s="118"/>
      <c r="E63" s="118"/>
      <c r="F63" s="119"/>
    </row>
    <row r="64" spans="1:6" ht="15.6">
      <c r="A64" s="119"/>
      <c r="B64" s="117"/>
      <c r="C64" s="117"/>
      <c r="D64" s="118"/>
      <c r="E64" s="118"/>
      <c r="F64" s="119"/>
    </row>
    <row r="65" spans="1:6" ht="15.6">
      <c r="A65" s="119"/>
      <c r="B65" s="117"/>
      <c r="C65" s="117"/>
      <c r="D65" s="118"/>
      <c r="E65" s="118"/>
      <c r="F65" s="119"/>
    </row>
    <row r="66" spans="1:6" ht="15.6">
      <c r="A66" s="119"/>
      <c r="B66" s="117"/>
      <c r="C66" s="117"/>
      <c r="D66" s="118"/>
      <c r="E66" s="118"/>
      <c r="F66" s="119"/>
    </row>
    <row r="67" spans="1:6" ht="15.6">
      <c r="A67" s="119"/>
      <c r="B67" s="117"/>
      <c r="C67" s="117"/>
      <c r="D67" s="118"/>
      <c r="E67" s="118"/>
      <c r="F67" s="119"/>
    </row>
    <row r="68" spans="1:6" ht="15.6">
      <c r="A68" s="119"/>
      <c r="B68" s="117"/>
      <c r="C68" s="117"/>
      <c r="D68" s="118"/>
      <c r="E68" s="118"/>
      <c r="F68" s="119"/>
    </row>
    <row r="69" spans="1:6" ht="15.6">
      <c r="A69" s="119"/>
      <c r="B69" s="117"/>
      <c r="C69" s="117"/>
      <c r="D69" s="118"/>
      <c r="E69" s="118"/>
      <c r="F69" s="119"/>
    </row>
    <row r="70" spans="1:6" ht="15.6">
      <c r="A70" s="119"/>
      <c r="B70" s="117"/>
      <c r="C70" s="117"/>
      <c r="D70" s="118"/>
      <c r="E70" s="118"/>
      <c r="F70" s="119"/>
    </row>
    <row r="71" spans="1:6" ht="15.6">
      <c r="A71" s="119"/>
      <c r="B71" s="117"/>
      <c r="C71" s="117"/>
      <c r="D71" s="118"/>
      <c r="E71" s="118"/>
      <c r="F71" s="119"/>
    </row>
    <row r="72" spans="1:6" ht="15.6">
      <c r="A72" s="119"/>
      <c r="B72" s="117"/>
      <c r="C72" s="117"/>
      <c r="D72" s="118"/>
      <c r="E72" s="118"/>
      <c r="F72" s="119"/>
    </row>
    <row r="73" spans="1:6" ht="15.6">
      <c r="A73" s="119"/>
      <c r="B73" s="117"/>
      <c r="C73" s="117"/>
      <c r="D73" s="118"/>
      <c r="E73" s="118"/>
      <c r="F73" s="119"/>
    </row>
    <row r="74" spans="1:6" ht="15.6">
      <c r="A74" s="119"/>
      <c r="B74" s="117"/>
      <c r="C74" s="117"/>
      <c r="D74" s="118"/>
      <c r="E74" s="118"/>
      <c r="F74" s="119"/>
    </row>
    <row r="75" spans="1:6" ht="15.6">
      <c r="A75" s="119"/>
      <c r="B75" s="117"/>
      <c r="C75" s="117"/>
      <c r="D75" s="118"/>
      <c r="E75" s="118"/>
      <c r="F75" s="119"/>
    </row>
    <row r="76" spans="1:6" ht="15.6">
      <c r="A76" s="119"/>
      <c r="B76" s="117"/>
      <c r="C76" s="117"/>
      <c r="D76" s="118"/>
      <c r="E76" s="118"/>
      <c r="F76" s="119"/>
    </row>
    <row r="77" spans="1:6" ht="15.6">
      <c r="A77" s="119"/>
      <c r="B77" s="117"/>
      <c r="C77" s="117"/>
      <c r="D77" s="118"/>
      <c r="E77" s="118"/>
      <c r="F77" s="119"/>
    </row>
    <row r="78" spans="1:6" ht="15.6">
      <c r="A78" s="119"/>
      <c r="B78" s="117"/>
      <c r="C78" s="117"/>
      <c r="D78" s="118"/>
      <c r="E78" s="118"/>
      <c r="F78" s="119"/>
    </row>
    <row r="79" spans="1:6" ht="15.6">
      <c r="A79" s="119"/>
      <c r="B79" s="117"/>
      <c r="C79" s="117"/>
      <c r="D79" s="118"/>
      <c r="E79" s="118"/>
      <c r="F79" s="119"/>
    </row>
    <row r="80" spans="1:6" ht="15.6">
      <c r="A80" s="119"/>
      <c r="B80" s="117"/>
      <c r="C80" s="117"/>
      <c r="D80" s="118"/>
      <c r="E80" s="118"/>
      <c r="F80" s="119"/>
    </row>
    <row r="81" spans="1:6" ht="15.6">
      <c r="A81" s="119"/>
      <c r="B81" s="117"/>
      <c r="C81" s="117"/>
      <c r="D81" s="118"/>
      <c r="E81" s="118"/>
      <c r="F81" s="119"/>
    </row>
    <row r="82" spans="1:6" ht="15.6">
      <c r="A82" s="119"/>
      <c r="B82" s="117"/>
      <c r="C82" s="117"/>
      <c r="D82" s="118"/>
      <c r="E82" s="118"/>
      <c r="F82" s="119"/>
    </row>
    <row r="83" spans="1:6" ht="15.6">
      <c r="A83" s="119"/>
      <c r="B83" s="117"/>
      <c r="C83" s="117"/>
      <c r="D83" s="118"/>
      <c r="E83" s="118"/>
      <c r="F83" s="119"/>
    </row>
    <row r="84" spans="1:6" ht="15.6">
      <c r="A84" s="119"/>
      <c r="B84" s="117"/>
      <c r="C84" s="117"/>
      <c r="D84" s="118"/>
      <c r="E84" s="118"/>
      <c r="F84" s="119"/>
    </row>
    <row r="85" spans="1:6" ht="15.6">
      <c r="A85" s="119"/>
      <c r="B85" s="117"/>
      <c r="C85" s="117"/>
      <c r="D85" s="118"/>
      <c r="E85" s="118"/>
      <c r="F85" s="119"/>
    </row>
    <row r="86" spans="1:6" ht="15.6">
      <c r="A86" s="119"/>
      <c r="B86" s="117"/>
      <c r="C86" s="117"/>
      <c r="D86" s="118"/>
      <c r="E86" s="118"/>
      <c r="F86" s="119"/>
    </row>
    <row r="87" spans="1:6" ht="15.6">
      <c r="A87" s="119"/>
      <c r="B87" s="117"/>
      <c r="C87" s="117"/>
      <c r="D87" s="118"/>
      <c r="E87" s="118"/>
      <c r="F87" s="119"/>
    </row>
    <row r="88" spans="1:6" ht="15.6">
      <c r="A88" s="119"/>
      <c r="B88" s="117"/>
      <c r="C88" s="117"/>
      <c r="D88" s="118"/>
      <c r="E88" s="118"/>
      <c r="F88" s="119"/>
    </row>
    <row r="89" spans="1:6" ht="15.6">
      <c r="A89" s="119"/>
      <c r="B89" s="117"/>
      <c r="C89" s="117"/>
      <c r="D89" s="118"/>
      <c r="E89" s="118"/>
      <c r="F89" s="119"/>
    </row>
    <row r="90" spans="1:6" ht="15.6">
      <c r="A90" s="119"/>
      <c r="B90" s="117"/>
      <c r="C90" s="117"/>
      <c r="D90" s="118"/>
      <c r="E90" s="118"/>
      <c r="F90" s="119"/>
    </row>
    <row r="91" spans="1:6" ht="15.6">
      <c r="A91" s="119"/>
      <c r="B91" s="117"/>
      <c r="C91" s="117"/>
      <c r="D91" s="118"/>
      <c r="E91" s="118"/>
      <c r="F91" s="119"/>
    </row>
    <row r="92" spans="1:6" ht="15.6">
      <c r="A92" s="119"/>
      <c r="B92" s="117"/>
      <c r="C92" s="117"/>
      <c r="D92" s="118"/>
      <c r="E92" s="118"/>
      <c r="F92" s="119"/>
    </row>
    <row r="93" spans="1:6" ht="15.6">
      <c r="A93" s="119"/>
      <c r="B93" s="117"/>
      <c r="C93" s="117"/>
      <c r="D93" s="118"/>
      <c r="E93" s="118"/>
      <c r="F93" s="119"/>
    </row>
    <row r="94" spans="1:6" ht="15.6">
      <c r="A94" s="119"/>
      <c r="B94" s="117"/>
      <c r="C94" s="117"/>
      <c r="D94" s="118"/>
      <c r="E94" s="118"/>
      <c r="F94" s="119"/>
    </row>
    <row r="95" spans="1:6" ht="15.6">
      <c r="A95" s="119"/>
      <c r="B95" s="117"/>
      <c r="C95" s="117"/>
      <c r="D95" s="118"/>
      <c r="E95" s="118"/>
      <c r="F95" s="119"/>
    </row>
    <row r="96" spans="1:6" ht="15.6">
      <c r="A96" s="119"/>
      <c r="B96" s="117"/>
      <c r="C96" s="117"/>
      <c r="D96" s="118"/>
      <c r="E96" s="118"/>
      <c r="F96" s="119"/>
    </row>
    <row r="97" spans="1:6" ht="15.6">
      <c r="A97" s="119"/>
      <c r="B97" s="117"/>
      <c r="C97" s="117"/>
      <c r="D97" s="118"/>
      <c r="E97" s="118"/>
      <c r="F97" s="119"/>
    </row>
    <row r="98" spans="1:6" ht="15.6">
      <c r="A98" s="119"/>
      <c r="B98" s="117"/>
      <c r="C98" s="117"/>
      <c r="D98" s="118"/>
      <c r="E98" s="118"/>
      <c r="F98" s="119"/>
    </row>
    <row r="99" spans="1:6" ht="15.6">
      <c r="A99" s="119"/>
      <c r="B99" s="117"/>
      <c r="C99" s="117"/>
      <c r="D99" s="118"/>
      <c r="E99" s="118"/>
      <c r="F99" s="119"/>
    </row>
  </sheetData>
  <mergeCells count="6">
    <mergeCell ref="A1:F1"/>
    <mergeCell ref="A27:F27"/>
    <mergeCell ref="A2:E2"/>
    <mergeCell ref="A5:F5"/>
    <mergeCell ref="A14:F14"/>
    <mergeCell ref="A20:F20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0"/>
  <sheetViews>
    <sheetView workbookViewId="0"/>
  </sheetViews>
  <sheetFormatPr defaultColWidth="14.44140625" defaultRowHeight="15" customHeight="1"/>
  <cols>
    <col min="1" max="5" width="21" customWidth="1"/>
    <col min="6" max="11" width="8.6640625" customWidth="1"/>
  </cols>
  <sheetData>
    <row r="1" spans="1:5" ht="14.25" customHeight="1">
      <c r="A1" s="1" t="s">
        <v>0</v>
      </c>
      <c r="B1" s="2"/>
      <c r="C1" s="3" t="s">
        <v>1</v>
      </c>
      <c r="D1" s="1"/>
      <c r="E1" s="1"/>
    </row>
    <row r="2" spans="1:5" ht="14.25" customHeight="1">
      <c r="A2" s="4" t="s">
        <v>2</v>
      </c>
      <c r="B2" s="5"/>
      <c r="C2" s="5">
        <v>125</v>
      </c>
      <c r="D2" s="4"/>
      <c r="E2" s="4"/>
    </row>
    <row r="3" spans="1:5" ht="14.25" customHeight="1">
      <c r="A3" s="4" t="s">
        <v>4</v>
      </c>
      <c r="B3" s="5"/>
      <c r="C3" s="5">
        <v>154.85</v>
      </c>
      <c r="D3" s="4"/>
      <c r="E3" s="4"/>
    </row>
    <row r="4" spans="1:5" ht="14.25" customHeight="1">
      <c r="A4" s="4" t="s">
        <v>6</v>
      </c>
      <c r="B4" s="5"/>
      <c r="C4" s="5">
        <v>1960</v>
      </c>
      <c r="D4" s="4"/>
      <c r="E4" s="4"/>
    </row>
    <row r="5" spans="1:5" ht="14.25" customHeight="1">
      <c r="A5" s="4" t="s">
        <v>8</v>
      </c>
      <c r="B5" s="5"/>
      <c r="C5" s="5">
        <v>220</v>
      </c>
      <c r="D5" s="4"/>
      <c r="E5" s="4"/>
    </row>
    <row r="6" spans="1:5" ht="14.25" customHeight="1">
      <c r="A6" s="4" t="s">
        <v>9</v>
      </c>
      <c r="B6" s="5"/>
      <c r="C6" s="5">
        <v>710</v>
      </c>
      <c r="D6" s="4"/>
      <c r="E6" s="4"/>
    </row>
    <row r="7" spans="1:5" ht="14.25" customHeight="1">
      <c r="A7" s="4" t="s">
        <v>10</v>
      </c>
      <c r="B7" s="5"/>
      <c r="C7" s="5">
        <v>75</v>
      </c>
      <c r="D7" s="4"/>
      <c r="E7" s="4"/>
    </row>
    <row r="8" spans="1:5" ht="14.25" customHeight="1">
      <c r="A8" s="4" t="s">
        <v>12</v>
      </c>
      <c r="B8" s="5"/>
      <c r="C8" s="5">
        <v>410</v>
      </c>
      <c r="D8" s="4"/>
      <c r="E8" s="4"/>
    </row>
    <row r="9" spans="1:5" ht="14.25" customHeight="1">
      <c r="A9" s="4" t="s">
        <v>13</v>
      </c>
      <c r="B9" s="5"/>
      <c r="C9" s="5">
        <v>206.3</v>
      </c>
      <c r="D9" s="4"/>
      <c r="E9" s="4"/>
    </row>
    <row r="10" spans="1:5" ht="14.25" customHeight="1">
      <c r="A10" s="4" t="s">
        <v>16</v>
      </c>
      <c r="B10" s="5"/>
      <c r="C10" s="5">
        <v>450</v>
      </c>
      <c r="D10" s="4"/>
      <c r="E10" s="4"/>
    </row>
    <row r="11" spans="1:5" ht="14.25" customHeight="1">
      <c r="A11" s="4" t="s">
        <v>18</v>
      </c>
      <c r="B11" s="5"/>
      <c r="C11" s="5">
        <v>21</v>
      </c>
      <c r="D11" s="4"/>
      <c r="E11" s="4"/>
    </row>
    <row r="12" spans="1:5" ht="14.25" customHeight="1">
      <c r="A12" s="4" t="s">
        <v>19</v>
      </c>
      <c r="B12" s="5"/>
      <c r="C12" s="5">
        <v>313.5</v>
      </c>
      <c r="D12" s="4"/>
      <c r="E12" s="4"/>
    </row>
    <row r="13" spans="1:5" ht="14.25" customHeight="1">
      <c r="A13" s="4" t="s">
        <v>20</v>
      </c>
      <c r="B13" s="5"/>
      <c r="C13" s="5">
        <v>1600</v>
      </c>
      <c r="D13" s="4"/>
      <c r="E13" s="4"/>
    </row>
    <row r="14" spans="1:5" ht="14.25" customHeight="1">
      <c r="A14" s="4" t="s">
        <v>21</v>
      </c>
      <c r="B14" s="5"/>
      <c r="C14" s="5">
        <v>40</v>
      </c>
      <c r="D14" s="4"/>
      <c r="E14" s="4"/>
    </row>
    <row r="15" spans="1:5" ht="14.25" customHeight="1">
      <c r="A15" s="4" t="s">
        <v>22</v>
      </c>
      <c r="B15" s="5"/>
      <c r="C15" s="5">
        <v>340</v>
      </c>
      <c r="D15" s="4"/>
      <c r="E15" s="4"/>
    </row>
    <row r="16" spans="1:5" ht="14.25" customHeight="1">
      <c r="A16" s="4" t="s">
        <v>24</v>
      </c>
      <c r="B16" s="5"/>
      <c r="C16" s="5">
        <v>650</v>
      </c>
      <c r="D16" s="4"/>
      <c r="E16" s="4"/>
    </row>
    <row r="17" spans="1:5" ht="14.25" customHeight="1">
      <c r="A17" s="7" t="s">
        <v>23</v>
      </c>
      <c r="B17" s="5"/>
      <c r="C17" s="5"/>
      <c r="D17" s="4"/>
      <c r="E17" s="4"/>
    </row>
    <row r="18" spans="1:5" ht="14.25" customHeight="1">
      <c r="A18" s="8" t="s">
        <v>25</v>
      </c>
      <c r="B18" s="5"/>
      <c r="C18" s="5">
        <v>550</v>
      </c>
      <c r="D18" s="4"/>
      <c r="E18" s="4"/>
    </row>
    <row r="19" spans="1:5" ht="14.25" customHeight="1">
      <c r="A19" s="8" t="s">
        <v>26</v>
      </c>
      <c r="B19" s="5"/>
      <c r="C19" s="5">
        <v>550</v>
      </c>
      <c r="D19" s="4"/>
      <c r="E19" s="4"/>
    </row>
    <row r="20" spans="1:5" ht="14.25" customHeight="1">
      <c r="A20" s="8" t="s">
        <v>27</v>
      </c>
      <c r="B20" s="5"/>
      <c r="C20" s="5">
        <v>550</v>
      </c>
      <c r="D20" s="4"/>
      <c r="E20" s="4"/>
    </row>
    <row r="21" spans="1:5" ht="14.25" customHeight="1">
      <c r="A21" s="8" t="s">
        <v>28</v>
      </c>
      <c r="B21" s="5"/>
      <c r="C21" s="5">
        <v>550</v>
      </c>
      <c r="D21" s="4"/>
      <c r="E21" s="4"/>
    </row>
    <row r="22" spans="1:5" ht="14.25" customHeight="1">
      <c r="A22" s="8" t="s">
        <v>31</v>
      </c>
      <c r="B22" s="5"/>
      <c r="C22" s="29"/>
      <c r="D22" s="4"/>
      <c r="E22" s="4"/>
    </row>
    <row r="23" spans="1:5" ht="14.25" customHeight="1">
      <c r="A23" s="8" t="s">
        <v>32</v>
      </c>
      <c r="B23" s="5"/>
      <c r="C23" s="29"/>
      <c r="D23" s="4"/>
      <c r="E23" s="4"/>
    </row>
    <row r="24" spans="1:5" ht="14.25" customHeight="1">
      <c r="A24" s="8" t="s">
        <v>466</v>
      </c>
      <c r="B24" s="5"/>
      <c r="C24" s="5">
        <v>550</v>
      </c>
      <c r="D24" s="4"/>
      <c r="E24" s="4"/>
    </row>
    <row r="25" spans="1:5" ht="14.25" customHeight="1">
      <c r="A25" s="8" t="s">
        <v>40</v>
      </c>
      <c r="B25" s="5"/>
      <c r="C25" s="5">
        <v>75</v>
      </c>
      <c r="D25" s="4"/>
      <c r="E25" s="4"/>
    </row>
    <row r="26" spans="1:5" ht="14.25" customHeight="1">
      <c r="A26" s="7" t="s">
        <v>3</v>
      </c>
      <c r="B26" s="9" t="s">
        <v>41</v>
      </c>
      <c r="C26" s="30" t="s">
        <v>42</v>
      </c>
      <c r="D26" s="12"/>
      <c r="E26" s="11" t="s">
        <v>44</v>
      </c>
    </row>
    <row r="27" spans="1:5" ht="14.25" customHeight="1">
      <c r="A27" s="7"/>
      <c r="B27" s="9"/>
      <c r="C27" s="30"/>
      <c r="D27" s="12"/>
      <c r="E27" s="11"/>
    </row>
    <row r="28" spans="1:5" ht="14.25" customHeight="1">
      <c r="A28" s="13" t="s">
        <v>46</v>
      </c>
      <c r="B28" s="14"/>
      <c r="C28" s="22"/>
      <c r="D28" s="16"/>
      <c r="E28" s="11"/>
    </row>
    <row r="29" spans="1:5" ht="14.25" customHeight="1">
      <c r="A29" s="13" t="s">
        <v>47</v>
      </c>
      <c r="B29" s="14"/>
      <c r="C29" s="22"/>
      <c r="D29" s="17"/>
      <c r="E29" s="11"/>
    </row>
    <row r="30" spans="1:5" ht="14.25" customHeight="1">
      <c r="A30" s="14" t="s">
        <v>48</v>
      </c>
      <c r="B30" s="14" t="s">
        <v>30</v>
      </c>
      <c r="C30" s="22">
        <v>290</v>
      </c>
      <c r="D30" s="18"/>
      <c r="E30" s="11"/>
    </row>
    <row r="31" spans="1:5" ht="14.25" customHeight="1">
      <c r="A31" s="14" t="s">
        <v>49</v>
      </c>
      <c r="B31" s="14" t="s">
        <v>50</v>
      </c>
      <c r="C31" s="22">
        <v>320</v>
      </c>
      <c r="D31" s="16"/>
      <c r="E31" s="11"/>
    </row>
    <row r="32" spans="1:5" ht="14.25" customHeight="1">
      <c r="A32" s="14" t="s">
        <v>51</v>
      </c>
      <c r="B32" s="14" t="s">
        <v>52</v>
      </c>
      <c r="C32" s="22">
        <v>775</v>
      </c>
      <c r="D32" s="16"/>
      <c r="E32" s="11"/>
    </row>
    <row r="33" spans="1:5" ht="14.25" customHeight="1">
      <c r="A33" s="14" t="s">
        <v>54</v>
      </c>
      <c r="B33" s="14" t="s">
        <v>34</v>
      </c>
      <c r="C33" s="22">
        <v>1649</v>
      </c>
      <c r="D33" s="16"/>
      <c r="E33" s="11"/>
    </row>
    <row r="34" spans="1:5" ht="14.25" customHeight="1">
      <c r="A34" s="14" t="s">
        <v>54</v>
      </c>
      <c r="B34" s="14" t="s">
        <v>57</v>
      </c>
      <c r="C34" s="22">
        <v>330</v>
      </c>
      <c r="D34" s="16"/>
      <c r="E34" s="11"/>
    </row>
    <row r="35" spans="1:5" ht="14.25" customHeight="1">
      <c r="A35" s="14" t="s">
        <v>60</v>
      </c>
      <c r="B35" s="14" t="s">
        <v>61</v>
      </c>
      <c r="C35" s="22">
        <v>3370</v>
      </c>
      <c r="D35" s="16"/>
      <c r="E35" s="11"/>
    </row>
    <row r="36" spans="1:5" ht="14.25" customHeight="1">
      <c r="A36" s="14" t="s">
        <v>63</v>
      </c>
      <c r="B36" s="14" t="s">
        <v>61</v>
      </c>
      <c r="C36" s="22">
        <v>2010</v>
      </c>
      <c r="D36" s="16"/>
      <c r="E36" s="11"/>
    </row>
    <row r="37" spans="1:5" ht="14.25" customHeight="1">
      <c r="A37" s="14" t="s">
        <v>29</v>
      </c>
      <c r="B37" s="14" t="s">
        <v>30</v>
      </c>
      <c r="C37" s="22">
        <v>314.5</v>
      </c>
      <c r="D37" s="16"/>
      <c r="E37" s="11"/>
    </row>
    <row r="38" spans="1:5" ht="14.25" customHeight="1">
      <c r="A38" s="14" t="s">
        <v>66</v>
      </c>
      <c r="B38" s="14" t="s">
        <v>67</v>
      </c>
      <c r="C38" s="22">
        <v>18650</v>
      </c>
      <c r="D38" s="16"/>
      <c r="E38" s="11"/>
    </row>
    <row r="39" spans="1:5" ht="14.25" customHeight="1">
      <c r="A39" s="14"/>
      <c r="B39" s="14"/>
      <c r="C39" s="22"/>
      <c r="D39" s="16"/>
      <c r="E39" s="11"/>
    </row>
    <row r="40" spans="1:5" ht="14.25" customHeight="1">
      <c r="A40" s="14"/>
      <c r="B40" s="14"/>
      <c r="C40" s="22"/>
      <c r="D40" s="16"/>
      <c r="E40" s="11"/>
    </row>
    <row r="41" spans="1:5" ht="14.25" customHeight="1">
      <c r="A41" s="19" t="s">
        <v>70</v>
      </c>
      <c r="B41" s="14"/>
      <c r="C41" s="22"/>
      <c r="D41" s="16"/>
      <c r="E41" s="11"/>
    </row>
    <row r="42" spans="1:5" ht="14.25" customHeight="1">
      <c r="A42" s="14" t="s">
        <v>72</v>
      </c>
      <c r="B42" s="14" t="s">
        <v>52</v>
      </c>
      <c r="C42" s="22">
        <v>2000</v>
      </c>
      <c r="D42" s="16"/>
      <c r="E42" s="11"/>
    </row>
    <row r="43" spans="1:5" ht="14.25" customHeight="1">
      <c r="A43" s="14" t="s">
        <v>74</v>
      </c>
      <c r="B43" s="14" t="s">
        <v>52</v>
      </c>
      <c r="C43" s="22">
        <v>3460.4</v>
      </c>
      <c r="D43" s="16"/>
      <c r="E43" s="11"/>
    </row>
    <row r="44" spans="1:5" ht="14.25" customHeight="1">
      <c r="A44" s="14" t="s">
        <v>77</v>
      </c>
      <c r="B44" s="14" t="s">
        <v>52</v>
      </c>
      <c r="C44" s="22">
        <v>3460.4</v>
      </c>
      <c r="D44" s="16"/>
      <c r="E44" s="11"/>
    </row>
    <row r="45" spans="1:5" ht="14.25" customHeight="1">
      <c r="A45" s="14" t="s">
        <v>79</v>
      </c>
      <c r="B45" s="14" t="s">
        <v>64</v>
      </c>
      <c r="C45" s="22">
        <v>2283.5</v>
      </c>
      <c r="D45" s="16"/>
      <c r="E45" s="11"/>
    </row>
    <row r="46" spans="1:5" ht="14.25" customHeight="1">
      <c r="A46" s="14" t="s">
        <v>81</v>
      </c>
      <c r="B46" s="14" t="s">
        <v>82</v>
      </c>
      <c r="C46" s="22">
        <v>2035.7</v>
      </c>
      <c r="D46" s="16"/>
      <c r="E46" s="11"/>
    </row>
    <row r="47" spans="1:5" ht="14.25" customHeight="1">
      <c r="A47" s="14" t="s">
        <v>84</v>
      </c>
      <c r="B47" s="14" t="s">
        <v>17</v>
      </c>
      <c r="C47" s="22">
        <v>795</v>
      </c>
      <c r="D47" s="16"/>
      <c r="E47" s="11"/>
    </row>
    <row r="48" spans="1:5" ht="14.25" customHeight="1">
      <c r="A48" s="14" t="s">
        <v>86</v>
      </c>
      <c r="B48" s="14" t="s">
        <v>17</v>
      </c>
      <c r="C48" s="22">
        <v>795</v>
      </c>
      <c r="D48" s="16"/>
      <c r="E48" s="11"/>
    </row>
    <row r="49" spans="1:5" ht="14.25" customHeight="1">
      <c r="A49" s="14" t="s">
        <v>88</v>
      </c>
      <c r="B49" s="14" t="s">
        <v>17</v>
      </c>
      <c r="C49" s="22">
        <v>1453.4</v>
      </c>
      <c r="D49" s="16"/>
      <c r="E49" s="11"/>
    </row>
    <row r="50" spans="1:5" ht="14.25" customHeight="1">
      <c r="A50" s="14" t="s">
        <v>33</v>
      </c>
      <c r="B50" s="14" t="s">
        <v>89</v>
      </c>
      <c r="C50" s="22">
        <v>5260.8</v>
      </c>
      <c r="D50" s="16"/>
      <c r="E50" s="11"/>
    </row>
    <row r="51" spans="1:5" ht="14.25" customHeight="1">
      <c r="A51" s="14" t="s">
        <v>33</v>
      </c>
      <c r="B51" s="14" t="s">
        <v>57</v>
      </c>
      <c r="C51" s="22">
        <v>806.18</v>
      </c>
      <c r="D51" s="16"/>
      <c r="E51" s="11"/>
    </row>
    <row r="52" spans="1:5" ht="14.25" customHeight="1">
      <c r="A52" s="14" t="s">
        <v>91</v>
      </c>
      <c r="B52" s="14" t="s">
        <v>57</v>
      </c>
      <c r="C52" s="22">
        <v>682.5</v>
      </c>
      <c r="D52" s="16"/>
      <c r="E52" s="11"/>
    </row>
    <row r="53" spans="1:5" ht="14.25" customHeight="1">
      <c r="A53" s="14" t="s">
        <v>93</v>
      </c>
      <c r="B53" s="14" t="s">
        <v>89</v>
      </c>
      <c r="C53" s="22">
        <v>3354.6</v>
      </c>
      <c r="D53" s="16"/>
      <c r="E53" s="11"/>
    </row>
    <row r="54" spans="1:5" ht="14.25" customHeight="1">
      <c r="A54" s="14"/>
      <c r="B54" s="14"/>
      <c r="C54" s="22"/>
      <c r="D54" s="16"/>
      <c r="E54" s="11"/>
    </row>
    <row r="55" spans="1:5" ht="14.25" customHeight="1">
      <c r="A55" s="13" t="s">
        <v>95</v>
      </c>
      <c r="B55" s="14"/>
      <c r="C55" s="22"/>
      <c r="D55" s="16"/>
      <c r="E55" s="11"/>
    </row>
    <row r="56" spans="1:5" ht="14.25" customHeight="1">
      <c r="A56" s="14" t="s">
        <v>37</v>
      </c>
      <c r="B56" s="14" t="s">
        <v>97</v>
      </c>
      <c r="C56" s="22">
        <v>140</v>
      </c>
      <c r="D56" s="16"/>
      <c r="E56" s="11"/>
    </row>
    <row r="57" spans="1:5" ht="14.25" customHeight="1">
      <c r="A57" s="14" t="s">
        <v>99</v>
      </c>
      <c r="B57" s="14" t="s">
        <v>97</v>
      </c>
      <c r="C57" s="22">
        <v>145.80000000000001</v>
      </c>
      <c r="D57" s="16"/>
      <c r="E57" s="11"/>
    </row>
    <row r="58" spans="1:5" ht="14.25" customHeight="1">
      <c r="A58" s="14" t="s">
        <v>100</v>
      </c>
      <c r="B58" s="14" t="s">
        <v>67</v>
      </c>
      <c r="C58" s="22">
        <v>2615</v>
      </c>
      <c r="D58" s="16"/>
      <c r="E58" s="11"/>
    </row>
    <row r="59" spans="1:5" ht="14.25" customHeight="1">
      <c r="A59" s="14" t="s">
        <v>101</v>
      </c>
      <c r="B59" s="14" t="s">
        <v>67</v>
      </c>
      <c r="C59" s="22">
        <v>2209.1</v>
      </c>
      <c r="D59" s="16"/>
      <c r="E59" s="11"/>
    </row>
    <row r="60" spans="1:5" ht="14.25" customHeight="1">
      <c r="A60" s="14" t="s">
        <v>102</v>
      </c>
      <c r="B60" s="14" t="s">
        <v>67</v>
      </c>
      <c r="C60" s="22">
        <v>3645</v>
      </c>
      <c r="D60" s="16"/>
      <c r="E60" s="11"/>
    </row>
    <row r="61" spans="1:5" ht="14.25" customHeight="1">
      <c r="A61" s="14" t="s">
        <v>103</v>
      </c>
      <c r="B61" s="14" t="s">
        <v>89</v>
      </c>
      <c r="C61" s="22">
        <v>280</v>
      </c>
      <c r="D61" s="16"/>
      <c r="E61" s="11"/>
    </row>
    <row r="62" spans="1:5" ht="14.25" customHeight="1">
      <c r="A62" s="14" t="s">
        <v>104</v>
      </c>
      <c r="B62" s="14" t="s">
        <v>105</v>
      </c>
      <c r="C62" s="22">
        <v>202.3</v>
      </c>
      <c r="D62" s="16"/>
      <c r="E62" s="11"/>
    </row>
    <row r="63" spans="1:5" ht="14.25" customHeight="1">
      <c r="A63" s="14" t="s">
        <v>45</v>
      </c>
      <c r="B63" s="14" t="s">
        <v>7</v>
      </c>
      <c r="C63" s="22">
        <v>4044.3</v>
      </c>
      <c r="D63" s="16"/>
      <c r="E63" s="11"/>
    </row>
    <row r="64" spans="1:5" ht="14.25" customHeight="1">
      <c r="A64" s="14" t="s">
        <v>109</v>
      </c>
      <c r="B64" s="14" t="s">
        <v>59</v>
      </c>
      <c r="C64" s="22">
        <v>220</v>
      </c>
      <c r="D64" s="16"/>
      <c r="E64" s="11"/>
    </row>
    <row r="65" spans="1:5" ht="14.25" customHeight="1">
      <c r="A65" s="14" t="s">
        <v>109</v>
      </c>
      <c r="B65" s="14" t="s">
        <v>108</v>
      </c>
      <c r="C65" s="22">
        <v>3645</v>
      </c>
      <c r="D65" s="16"/>
      <c r="E65" s="11"/>
    </row>
    <row r="66" spans="1:5" ht="14.25" customHeight="1">
      <c r="A66" s="14" t="s">
        <v>110</v>
      </c>
      <c r="B66" s="14" t="s">
        <v>111</v>
      </c>
      <c r="C66" s="22">
        <v>175.2</v>
      </c>
      <c r="D66" s="16"/>
      <c r="E66" s="11"/>
    </row>
    <row r="67" spans="1:5" ht="14.25" customHeight="1">
      <c r="A67" s="14" t="s">
        <v>110</v>
      </c>
      <c r="B67" s="14" t="s">
        <v>112</v>
      </c>
      <c r="C67" s="22">
        <v>3152.8</v>
      </c>
      <c r="D67" s="16"/>
      <c r="E67" s="11"/>
    </row>
    <row r="68" spans="1:5" ht="14.25" customHeight="1">
      <c r="A68" s="14" t="s">
        <v>113</v>
      </c>
      <c r="B68" s="14" t="s">
        <v>89</v>
      </c>
      <c r="C68" s="22">
        <v>162</v>
      </c>
      <c r="D68" s="16"/>
      <c r="E68" s="11"/>
    </row>
    <row r="69" spans="1:5" ht="14.25" customHeight="1">
      <c r="A69" s="14" t="s">
        <v>467</v>
      </c>
      <c r="B69" s="14"/>
      <c r="C69" s="22">
        <v>570</v>
      </c>
      <c r="D69" s="16"/>
      <c r="E69" s="11"/>
    </row>
    <row r="70" spans="1:5" ht="14.25" customHeight="1">
      <c r="A70" s="13" t="s">
        <v>123</v>
      </c>
      <c r="B70" s="14"/>
      <c r="C70" s="22"/>
      <c r="D70" s="16"/>
      <c r="E70" s="11"/>
    </row>
    <row r="71" spans="1:5" ht="14.25" customHeight="1">
      <c r="A71" s="14" t="s">
        <v>53</v>
      </c>
      <c r="B71" s="14" t="s">
        <v>64</v>
      </c>
      <c r="C71" s="22">
        <v>354.4</v>
      </c>
      <c r="D71" s="16"/>
      <c r="E71" s="11"/>
    </row>
    <row r="72" spans="1:5" ht="14.25" customHeight="1">
      <c r="A72" s="14" t="s">
        <v>125</v>
      </c>
      <c r="B72" s="20" t="s">
        <v>64</v>
      </c>
      <c r="C72" s="22">
        <v>857.9</v>
      </c>
      <c r="D72" s="16"/>
      <c r="E72" s="11"/>
    </row>
    <row r="73" spans="1:5" ht="14.25" customHeight="1">
      <c r="A73" s="14" t="s">
        <v>126</v>
      </c>
      <c r="B73" s="20" t="s">
        <v>11</v>
      </c>
      <c r="C73" s="22">
        <v>162.19999999999999</v>
      </c>
      <c r="D73" s="16"/>
      <c r="E73" s="11"/>
    </row>
    <row r="74" spans="1:5" ht="14.25" customHeight="1">
      <c r="A74" s="14" t="s">
        <v>127</v>
      </c>
      <c r="B74" s="14" t="s">
        <v>57</v>
      </c>
      <c r="C74" s="22">
        <v>407.6</v>
      </c>
      <c r="D74" s="16"/>
      <c r="E74" s="11"/>
    </row>
    <row r="75" spans="1:5" ht="14.25" customHeight="1">
      <c r="A75" s="14" t="s">
        <v>127</v>
      </c>
      <c r="B75" s="14" t="s">
        <v>89</v>
      </c>
      <c r="C75" s="22">
        <v>2245.9</v>
      </c>
      <c r="D75" s="16"/>
      <c r="E75" s="11"/>
    </row>
    <row r="76" spans="1:5" ht="14.25" customHeight="1">
      <c r="A76" s="14" t="s">
        <v>128</v>
      </c>
      <c r="B76" s="14" t="s">
        <v>118</v>
      </c>
      <c r="C76" s="21">
        <v>285</v>
      </c>
      <c r="D76" s="16"/>
      <c r="E76" s="11"/>
    </row>
    <row r="77" spans="1:5" ht="14.25" customHeight="1">
      <c r="A77" s="14" t="s">
        <v>129</v>
      </c>
      <c r="B77" s="14" t="s">
        <v>116</v>
      </c>
      <c r="C77" s="22">
        <v>890</v>
      </c>
      <c r="D77" s="16"/>
      <c r="E77" s="11"/>
    </row>
    <row r="78" spans="1:5" ht="14.25" customHeight="1">
      <c r="A78" s="14" t="s">
        <v>129</v>
      </c>
      <c r="B78" s="14" t="s">
        <v>118</v>
      </c>
      <c r="C78" s="22">
        <v>380</v>
      </c>
      <c r="D78" s="16"/>
      <c r="E78" s="11"/>
    </row>
    <row r="79" spans="1:5" ht="14.25" customHeight="1">
      <c r="A79" s="14" t="s">
        <v>132</v>
      </c>
      <c r="B79" s="14" t="s">
        <v>118</v>
      </c>
      <c r="C79" s="22">
        <v>250</v>
      </c>
      <c r="D79" s="16"/>
      <c r="E79" s="11"/>
    </row>
    <row r="80" spans="1:5" ht="14.25" customHeight="1">
      <c r="A80" s="14" t="s">
        <v>132</v>
      </c>
      <c r="B80" s="14" t="s">
        <v>116</v>
      </c>
      <c r="C80" s="22">
        <v>500</v>
      </c>
      <c r="D80" s="16"/>
      <c r="E80" s="11"/>
    </row>
    <row r="81" spans="1:5" ht="14.25" customHeight="1">
      <c r="A81" s="14" t="s">
        <v>133</v>
      </c>
      <c r="B81" s="14" t="s">
        <v>116</v>
      </c>
      <c r="C81" s="22">
        <v>535</v>
      </c>
      <c r="D81" s="16"/>
      <c r="E81" s="11"/>
    </row>
    <row r="82" spans="1:5" ht="14.25" customHeight="1">
      <c r="A82" s="14" t="s">
        <v>133</v>
      </c>
      <c r="B82" s="14" t="s">
        <v>118</v>
      </c>
      <c r="C82" s="22">
        <v>220</v>
      </c>
      <c r="D82" s="16"/>
      <c r="E82" s="11"/>
    </row>
    <row r="83" spans="1:5" ht="14.25" customHeight="1">
      <c r="A83" s="14" t="s">
        <v>134</v>
      </c>
      <c r="B83" s="14" t="s">
        <v>118</v>
      </c>
      <c r="C83" s="22">
        <v>220</v>
      </c>
      <c r="D83" s="16"/>
      <c r="E83" s="11"/>
    </row>
    <row r="84" spans="1:5" ht="14.25" customHeight="1">
      <c r="A84" s="14" t="s">
        <v>134</v>
      </c>
      <c r="B84" s="14" t="s">
        <v>116</v>
      </c>
      <c r="C84" s="22">
        <v>430</v>
      </c>
      <c r="D84" s="16"/>
      <c r="E84" s="11"/>
    </row>
    <row r="85" spans="1:5" ht="14.25" customHeight="1">
      <c r="A85" s="14" t="s">
        <v>136</v>
      </c>
      <c r="B85" s="14" t="s">
        <v>118</v>
      </c>
      <c r="C85" s="22">
        <v>220</v>
      </c>
      <c r="D85" s="16"/>
      <c r="E85" s="11"/>
    </row>
    <row r="86" spans="1:5" ht="14.25" customHeight="1">
      <c r="A86" s="14" t="s">
        <v>136</v>
      </c>
      <c r="B86" s="14" t="s">
        <v>116</v>
      </c>
      <c r="C86" s="22">
        <v>430</v>
      </c>
      <c r="D86" s="16"/>
      <c r="E86" s="11"/>
    </row>
    <row r="87" spans="1:5" ht="14.25" customHeight="1">
      <c r="A87" s="14" t="s">
        <v>138</v>
      </c>
      <c r="B87" s="14" t="s">
        <v>118</v>
      </c>
      <c r="C87" s="22">
        <v>220</v>
      </c>
      <c r="D87" s="16"/>
      <c r="E87" s="11"/>
    </row>
    <row r="88" spans="1:5" ht="14.25" customHeight="1">
      <c r="A88" s="14" t="s">
        <v>138</v>
      </c>
      <c r="B88" s="14" t="s">
        <v>116</v>
      </c>
      <c r="C88" s="22">
        <v>615</v>
      </c>
      <c r="D88" s="16"/>
      <c r="E88" s="11"/>
    </row>
    <row r="89" spans="1:5" ht="14.25" customHeight="1">
      <c r="A89" s="14" t="s">
        <v>139</v>
      </c>
      <c r="B89" s="14" t="s">
        <v>118</v>
      </c>
      <c r="C89" s="22">
        <v>420</v>
      </c>
      <c r="D89" s="16"/>
      <c r="E89" s="11"/>
    </row>
    <row r="90" spans="1:5" ht="14.25" customHeight="1">
      <c r="A90" s="13" t="s">
        <v>141</v>
      </c>
      <c r="B90" s="14"/>
      <c r="C90" s="22"/>
      <c r="D90" s="16"/>
      <c r="E90" s="11"/>
    </row>
    <row r="91" spans="1:5" ht="14.25" customHeight="1">
      <c r="A91" s="13" t="s">
        <v>142</v>
      </c>
      <c r="B91" s="14" t="s">
        <v>64</v>
      </c>
      <c r="C91" s="22">
        <v>750</v>
      </c>
      <c r="D91" s="16"/>
      <c r="E91" s="11"/>
    </row>
    <row r="92" spans="1:5" ht="14.25" customHeight="1">
      <c r="A92" s="14" t="s">
        <v>144</v>
      </c>
      <c r="B92" s="14" t="s">
        <v>64</v>
      </c>
      <c r="C92" s="22">
        <v>325</v>
      </c>
      <c r="D92" s="16"/>
      <c r="E92" s="11"/>
    </row>
    <row r="93" spans="1:5" ht="14.25" customHeight="1">
      <c r="A93" s="14" t="s">
        <v>144</v>
      </c>
      <c r="B93" s="14" t="s">
        <v>97</v>
      </c>
      <c r="C93" s="22">
        <v>648.79999999999995</v>
      </c>
      <c r="D93" s="16"/>
      <c r="E93" s="11"/>
    </row>
    <row r="94" spans="1:5" ht="14.25" customHeight="1">
      <c r="A94" s="14" t="s">
        <v>55</v>
      </c>
      <c r="B94" s="14" t="s">
        <v>56</v>
      </c>
      <c r="C94" s="22">
        <v>175.5</v>
      </c>
      <c r="D94" s="16"/>
      <c r="E94" s="11"/>
    </row>
    <row r="95" spans="1:5" ht="14.25" customHeight="1">
      <c r="A95" s="14" t="s">
        <v>58</v>
      </c>
      <c r="B95" s="14" t="s">
        <v>59</v>
      </c>
      <c r="C95" s="22">
        <v>747</v>
      </c>
      <c r="D95" s="16"/>
      <c r="E95" s="11"/>
    </row>
    <row r="96" spans="1:5" ht="14.25" customHeight="1">
      <c r="A96" s="14" t="s">
        <v>14</v>
      </c>
      <c r="B96" s="14" t="s">
        <v>112</v>
      </c>
      <c r="C96" s="22">
        <v>1675</v>
      </c>
      <c r="D96" s="16"/>
      <c r="E96" s="11"/>
    </row>
    <row r="97" spans="1:5" ht="14.25" customHeight="1">
      <c r="A97" s="14" t="s">
        <v>148</v>
      </c>
      <c r="B97" s="14" t="s">
        <v>15</v>
      </c>
      <c r="C97" s="22">
        <v>1020</v>
      </c>
      <c r="D97" s="16"/>
      <c r="E97" s="11"/>
    </row>
    <row r="98" spans="1:5" ht="14.25" customHeight="1">
      <c r="A98" s="14" t="s">
        <v>150</v>
      </c>
      <c r="B98" s="20" t="s">
        <v>151</v>
      </c>
      <c r="C98" s="22">
        <v>570</v>
      </c>
      <c r="D98" s="16"/>
      <c r="E98" s="11"/>
    </row>
    <row r="99" spans="1:5" ht="14.25" customHeight="1">
      <c r="A99" s="14" t="s">
        <v>152</v>
      </c>
      <c r="B99" s="14" t="s">
        <v>11</v>
      </c>
      <c r="C99" s="22">
        <v>537.1</v>
      </c>
      <c r="D99" s="16"/>
      <c r="E99" s="11"/>
    </row>
    <row r="100" spans="1:5" ht="14.25" customHeight="1">
      <c r="A100" s="14" t="s">
        <v>152</v>
      </c>
      <c r="B100" s="14" t="s">
        <v>64</v>
      </c>
      <c r="C100" s="22">
        <v>2474.5</v>
      </c>
      <c r="D100" s="16"/>
      <c r="E100" s="11"/>
    </row>
    <row r="101" spans="1:5" ht="14.25" customHeight="1">
      <c r="A101" s="14" t="s">
        <v>62</v>
      </c>
      <c r="B101" s="14" t="s">
        <v>64</v>
      </c>
      <c r="C101" s="22">
        <v>310</v>
      </c>
      <c r="D101" s="16"/>
      <c r="E101" s="11"/>
    </row>
    <row r="102" spans="1:5" ht="14.25" customHeight="1">
      <c r="A102" s="14" t="s">
        <v>153</v>
      </c>
      <c r="B102" s="14" t="s">
        <v>97</v>
      </c>
      <c r="C102" s="22">
        <v>568.70000000000005</v>
      </c>
      <c r="D102" s="16"/>
      <c r="E102" s="11"/>
    </row>
    <row r="103" spans="1:5" ht="14.25" customHeight="1">
      <c r="A103" s="14" t="s">
        <v>62</v>
      </c>
      <c r="B103" s="14" t="s">
        <v>11</v>
      </c>
      <c r="C103" s="22">
        <v>74.8</v>
      </c>
      <c r="D103" s="16"/>
      <c r="E103" s="11"/>
    </row>
    <row r="104" spans="1:5" ht="14.25" customHeight="1">
      <c r="A104" s="14" t="s">
        <v>156</v>
      </c>
      <c r="B104" s="14" t="s">
        <v>17</v>
      </c>
      <c r="C104" s="22">
        <v>975</v>
      </c>
      <c r="D104" s="16"/>
      <c r="E104" s="11"/>
    </row>
    <row r="105" spans="1:5" ht="14.25" customHeight="1">
      <c r="A105" s="14" t="s">
        <v>157</v>
      </c>
      <c r="B105" s="14" t="s">
        <v>17</v>
      </c>
      <c r="C105" s="22">
        <v>648</v>
      </c>
      <c r="D105" s="16"/>
      <c r="E105" s="11"/>
    </row>
    <row r="106" spans="1:5" ht="14.25" customHeight="1">
      <c r="A106" s="14" t="s">
        <v>65</v>
      </c>
      <c r="B106" s="14" t="s">
        <v>89</v>
      </c>
      <c r="C106" s="22">
        <v>2425</v>
      </c>
      <c r="D106" s="16"/>
      <c r="E106" s="11"/>
    </row>
    <row r="107" spans="1:5" ht="14.25" customHeight="1">
      <c r="A107" s="14" t="s">
        <v>68</v>
      </c>
      <c r="B107" s="14" t="s">
        <v>57</v>
      </c>
      <c r="C107" s="22">
        <v>732.1</v>
      </c>
      <c r="D107" s="16"/>
      <c r="E107" s="11"/>
    </row>
    <row r="108" spans="1:5" ht="14.25" customHeight="1">
      <c r="A108" s="14" t="s">
        <v>158</v>
      </c>
      <c r="B108" s="14" t="s">
        <v>56</v>
      </c>
      <c r="C108" s="22">
        <v>803.6</v>
      </c>
      <c r="D108" s="16"/>
      <c r="E108" s="11"/>
    </row>
    <row r="109" spans="1:5" ht="14.25" customHeight="1">
      <c r="A109" s="14" t="s">
        <v>159</v>
      </c>
      <c r="B109" s="14" t="s">
        <v>108</v>
      </c>
      <c r="C109" s="22">
        <v>5794.9</v>
      </c>
      <c r="D109" s="16"/>
      <c r="E109" s="11"/>
    </row>
    <row r="110" spans="1:5" ht="14.25" customHeight="1">
      <c r="A110" s="14" t="s">
        <v>160</v>
      </c>
      <c r="B110" s="14" t="s">
        <v>161</v>
      </c>
      <c r="C110" s="22">
        <v>1215.5</v>
      </c>
      <c r="D110" s="16"/>
      <c r="E110" s="11"/>
    </row>
    <row r="111" spans="1:5" ht="14.25" customHeight="1">
      <c r="A111" s="14" t="s">
        <v>160</v>
      </c>
      <c r="B111" s="14" t="s">
        <v>108</v>
      </c>
      <c r="C111" s="22">
        <v>11528.8</v>
      </c>
      <c r="D111" s="16"/>
      <c r="E111" s="11"/>
    </row>
    <row r="112" spans="1:5" ht="14.25" customHeight="1">
      <c r="A112" s="14" t="s">
        <v>69</v>
      </c>
      <c r="B112" s="14" t="s">
        <v>11</v>
      </c>
      <c r="C112" s="22">
        <v>85.4</v>
      </c>
      <c r="D112" s="16"/>
      <c r="E112" s="11"/>
    </row>
    <row r="113" spans="1:5" ht="14.25" customHeight="1">
      <c r="A113" s="14" t="s">
        <v>69</v>
      </c>
      <c r="B113" s="14" t="s">
        <v>64</v>
      </c>
      <c r="C113" s="22">
        <v>310</v>
      </c>
      <c r="D113" s="16"/>
      <c r="E113" s="11"/>
    </row>
    <row r="114" spans="1:5" ht="14.25" customHeight="1">
      <c r="A114" s="14" t="s">
        <v>163</v>
      </c>
      <c r="B114" s="14" t="s">
        <v>89</v>
      </c>
      <c r="C114" s="22">
        <v>475</v>
      </c>
      <c r="D114" s="16"/>
      <c r="E114" s="11"/>
    </row>
    <row r="115" spans="1:5" ht="14.25" customHeight="1">
      <c r="A115" s="14" t="s">
        <v>163</v>
      </c>
      <c r="B115" s="14" t="s">
        <v>164</v>
      </c>
      <c r="C115" s="22">
        <v>1620</v>
      </c>
      <c r="D115" s="16"/>
      <c r="E115" s="11"/>
    </row>
    <row r="116" spans="1:5" ht="14.25" customHeight="1">
      <c r="A116" s="14" t="s">
        <v>165</v>
      </c>
      <c r="B116" s="14" t="s">
        <v>89</v>
      </c>
      <c r="C116" s="22">
        <v>1945</v>
      </c>
      <c r="D116" s="16"/>
      <c r="E116" s="11"/>
    </row>
    <row r="117" spans="1:5" ht="14.25" customHeight="1">
      <c r="A117" s="14" t="s">
        <v>167</v>
      </c>
      <c r="B117" s="14" t="s">
        <v>57</v>
      </c>
      <c r="C117" s="22">
        <v>405</v>
      </c>
      <c r="D117" s="16"/>
      <c r="E117" s="11"/>
    </row>
    <row r="118" spans="1:5" ht="14.25" customHeight="1">
      <c r="A118" s="14" t="s">
        <v>169</v>
      </c>
      <c r="B118" s="14" t="s">
        <v>89</v>
      </c>
      <c r="C118" s="22">
        <v>1945</v>
      </c>
      <c r="D118" s="16"/>
      <c r="E118" s="11"/>
    </row>
    <row r="119" spans="1:5" ht="14.25" customHeight="1">
      <c r="A119" s="14" t="s">
        <v>170</v>
      </c>
      <c r="B119" s="14" t="s">
        <v>89</v>
      </c>
      <c r="C119" s="22">
        <v>324.5</v>
      </c>
      <c r="D119" s="16"/>
      <c r="E119" s="11"/>
    </row>
    <row r="120" spans="1:5" ht="14.25" customHeight="1">
      <c r="A120" s="14" t="s">
        <v>170</v>
      </c>
      <c r="B120" s="14" t="s">
        <v>56</v>
      </c>
      <c r="C120" s="22">
        <v>594.79999999999995</v>
      </c>
      <c r="D120" s="16"/>
      <c r="E120" s="11"/>
    </row>
    <row r="121" spans="1:5" ht="14.25" customHeight="1">
      <c r="A121" s="14" t="s">
        <v>174</v>
      </c>
      <c r="B121" s="14" t="s">
        <v>11</v>
      </c>
      <c r="C121" s="22">
        <v>697.7</v>
      </c>
      <c r="D121" s="16"/>
      <c r="E121" s="11"/>
    </row>
    <row r="122" spans="1:5" ht="14.25" customHeight="1">
      <c r="A122" s="14" t="s">
        <v>177</v>
      </c>
      <c r="B122" s="14" t="s">
        <v>178</v>
      </c>
      <c r="C122" s="22">
        <v>1286.9000000000001</v>
      </c>
      <c r="D122" s="16"/>
      <c r="E122" s="11"/>
    </row>
    <row r="123" spans="1:5" ht="14.25" customHeight="1">
      <c r="A123" s="14" t="s">
        <v>180</v>
      </c>
      <c r="B123" s="14" t="s">
        <v>34</v>
      </c>
      <c r="C123" s="22">
        <v>1194.9000000000001</v>
      </c>
      <c r="D123" s="16"/>
      <c r="E123" s="11"/>
    </row>
    <row r="124" spans="1:5" ht="14.25" customHeight="1">
      <c r="A124" s="14" t="s">
        <v>181</v>
      </c>
      <c r="B124" s="14" t="s">
        <v>182</v>
      </c>
      <c r="C124" s="22">
        <v>554.9</v>
      </c>
      <c r="D124" s="16"/>
      <c r="E124" s="11"/>
    </row>
    <row r="125" spans="1:5" ht="14.25" customHeight="1">
      <c r="A125" s="14" t="s">
        <v>181</v>
      </c>
      <c r="B125" s="14" t="s">
        <v>184</v>
      </c>
      <c r="C125" s="22">
        <v>1388.3</v>
      </c>
      <c r="D125" s="16"/>
      <c r="E125" s="11"/>
    </row>
    <row r="126" spans="1:5" ht="14.25" customHeight="1">
      <c r="A126" s="14" t="s">
        <v>71</v>
      </c>
      <c r="B126" s="14" t="s">
        <v>97</v>
      </c>
      <c r="C126" s="22">
        <v>527.6</v>
      </c>
      <c r="D126" s="16"/>
      <c r="E126" s="11"/>
    </row>
    <row r="127" spans="1:5" ht="14.25" customHeight="1">
      <c r="A127" s="14" t="s">
        <v>73</v>
      </c>
      <c r="B127" s="14" t="s">
        <v>64</v>
      </c>
      <c r="C127" s="22">
        <v>263.8</v>
      </c>
      <c r="D127" s="16"/>
      <c r="E127" s="11"/>
    </row>
    <row r="128" spans="1:5" ht="14.25" customHeight="1">
      <c r="A128" s="14" t="s">
        <v>71</v>
      </c>
      <c r="B128" s="14" t="s">
        <v>11</v>
      </c>
      <c r="C128" s="22">
        <v>89.7</v>
      </c>
      <c r="D128" s="16"/>
      <c r="E128" s="11"/>
    </row>
    <row r="129" spans="1:5" ht="14.25" customHeight="1">
      <c r="A129" s="14" t="s">
        <v>192</v>
      </c>
      <c r="B129" s="14" t="s">
        <v>11</v>
      </c>
      <c r="C129" s="22">
        <v>480.9</v>
      </c>
      <c r="D129" s="16"/>
      <c r="E129" s="11"/>
    </row>
    <row r="130" spans="1:5" ht="14.25" customHeight="1">
      <c r="A130" s="14" t="s">
        <v>192</v>
      </c>
      <c r="B130" s="14" t="s">
        <v>64</v>
      </c>
      <c r="C130" s="22">
        <v>1924.3</v>
      </c>
      <c r="D130" s="16"/>
      <c r="E130" s="11"/>
    </row>
    <row r="131" spans="1:5" ht="14.25" customHeight="1">
      <c r="A131" s="14" t="s">
        <v>75</v>
      </c>
      <c r="B131" s="14" t="s">
        <v>78</v>
      </c>
      <c r="C131" s="22">
        <v>9926.7999999999993</v>
      </c>
      <c r="D131" s="16"/>
      <c r="E131" s="11"/>
    </row>
    <row r="132" spans="1:5" ht="14.25" customHeight="1">
      <c r="A132" s="14" t="s">
        <v>75</v>
      </c>
      <c r="B132" s="14" t="s">
        <v>76</v>
      </c>
      <c r="C132" s="22">
        <v>2534.4</v>
      </c>
      <c r="D132" s="16"/>
      <c r="E132" s="11"/>
    </row>
    <row r="133" spans="1:5" ht="14.25" customHeight="1">
      <c r="A133" s="14" t="s">
        <v>80</v>
      </c>
      <c r="B133" s="14" t="s">
        <v>57</v>
      </c>
      <c r="C133" s="22">
        <v>120.7</v>
      </c>
      <c r="D133" s="16"/>
      <c r="E133" s="11"/>
    </row>
    <row r="134" spans="1:5" ht="14.25" customHeight="1">
      <c r="A134" s="14" t="s">
        <v>83</v>
      </c>
      <c r="B134" s="14" t="s">
        <v>57</v>
      </c>
      <c r="C134" s="22">
        <v>120.7</v>
      </c>
      <c r="D134" s="16"/>
      <c r="E134" s="11"/>
    </row>
    <row r="135" spans="1:5" ht="14.25" customHeight="1">
      <c r="A135" s="14" t="s">
        <v>85</v>
      </c>
      <c r="B135" s="14" t="s">
        <v>57</v>
      </c>
      <c r="C135" s="22">
        <v>120.7</v>
      </c>
      <c r="D135" s="16"/>
      <c r="E135" s="11"/>
    </row>
    <row r="136" spans="1:5" ht="14.25" customHeight="1">
      <c r="A136" s="14" t="s">
        <v>87</v>
      </c>
      <c r="B136" s="14" t="s">
        <v>57</v>
      </c>
      <c r="C136" s="22">
        <v>120.7</v>
      </c>
      <c r="D136" s="16"/>
      <c r="E136" s="11"/>
    </row>
    <row r="137" spans="1:5" ht="14.25" customHeight="1">
      <c r="A137" s="14" t="s">
        <v>198</v>
      </c>
      <c r="B137" s="14" t="s">
        <v>11</v>
      </c>
      <c r="C137" s="22">
        <v>451.8</v>
      </c>
      <c r="D137" s="16"/>
      <c r="E137" s="11"/>
    </row>
    <row r="138" spans="1:5" ht="14.25" customHeight="1">
      <c r="A138" s="14" t="s">
        <v>201</v>
      </c>
      <c r="B138" s="14" t="s">
        <v>11</v>
      </c>
      <c r="C138" s="22">
        <v>359.6</v>
      </c>
      <c r="D138" s="16"/>
      <c r="E138" s="11"/>
    </row>
    <row r="139" spans="1:5" ht="14.25" customHeight="1">
      <c r="A139" s="14" t="s">
        <v>201</v>
      </c>
      <c r="B139" s="14" t="s">
        <v>76</v>
      </c>
      <c r="C139" s="22">
        <v>119.9</v>
      </c>
      <c r="D139" s="16"/>
      <c r="E139" s="11"/>
    </row>
    <row r="140" spans="1:5" ht="14.25" customHeight="1">
      <c r="A140" s="14" t="s">
        <v>203</v>
      </c>
      <c r="B140" s="14" t="s">
        <v>30</v>
      </c>
      <c r="C140" s="22">
        <v>853.8</v>
      </c>
      <c r="D140" s="16"/>
      <c r="E140" s="11"/>
    </row>
    <row r="141" spans="1:5" ht="14.25" customHeight="1">
      <c r="A141" s="14" t="s">
        <v>205</v>
      </c>
      <c r="B141" s="14" t="s">
        <v>30</v>
      </c>
      <c r="C141" s="22">
        <v>351.5</v>
      </c>
      <c r="D141" s="16"/>
      <c r="E141" s="11"/>
    </row>
    <row r="142" spans="1:5" ht="14.25" customHeight="1">
      <c r="A142" s="14" t="s">
        <v>90</v>
      </c>
      <c r="B142" s="14" t="s">
        <v>30</v>
      </c>
      <c r="C142" s="22">
        <v>182.9</v>
      </c>
      <c r="D142" s="16"/>
      <c r="E142" s="11"/>
    </row>
    <row r="143" spans="1:5" ht="14.25" customHeight="1">
      <c r="A143" s="14" t="s">
        <v>208</v>
      </c>
      <c r="B143" s="14" t="s">
        <v>89</v>
      </c>
      <c r="C143" s="22">
        <v>5675</v>
      </c>
      <c r="D143" s="16"/>
      <c r="E143" s="11"/>
    </row>
    <row r="144" spans="1:5" ht="14.25" customHeight="1">
      <c r="A144" s="14" t="s">
        <v>92</v>
      </c>
      <c r="B144" s="14" t="s">
        <v>57</v>
      </c>
      <c r="C144" s="22">
        <v>945</v>
      </c>
      <c r="D144" s="16"/>
      <c r="E144" s="11"/>
    </row>
    <row r="145" spans="1:5" ht="14.25" customHeight="1">
      <c r="A145" s="14" t="s">
        <v>211</v>
      </c>
      <c r="B145" s="14" t="s">
        <v>57</v>
      </c>
      <c r="C145" s="22">
        <v>1323</v>
      </c>
      <c r="D145" s="16"/>
      <c r="E145" s="11"/>
    </row>
    <row r="146" spans="1:5" ht="14.25" customHeight="1">
      <c r="A146" s="14" t="s">
        <v>94</v>
      </c>
      <c r="B146" s="14" t="s">
        <v>11</v>
      </c>
      <c r="C146" s="22">
        <v>405.1</v>
      </c>
      <c r="D146" s="16"/>
      <c r="E146" s="11"/>
    </row>
    <row r="147" spans="1:5" ht="14.25" customHeight="1">
      <c r="A147" s="14" t="s">
        <v>94</v>
      </c>
      <c r="B147" s="14" t="s">
        <v>64</v>
      </c>
      <c r="C147" s="22">
        <v>1572.8</v>
      </c>
      <c r="D147" s="16"/>
      <c r="E147" s="11"/>
    </row>
    <row r="148" spans="1:5" ht="14.25" customHeight="1">
      <c r="A148" s="14" t="s">
        <v>96</v>
      </c>
      <c r="B148" s="14" t="s">
        <v>64</v>
      </c>
      <c r="C148" s="22">
        <v>877.2</v>
      </c>
      <c r="D148" s="16"/>
      <c r="E148" s="11"/>
    </row>
    <row r="149" spans="1:5" ht="14.25" customHeight="1">
      <c r="A149" s="14" t="s">
        <v>217</v>
      </c>
      <c r="B149" s="14" t="s">
        <v>97</v>
      </c>
      <c r="C149" s="22">
        <v>9926.7999999999993</v>
      </c>
      <c r="D149" s="16"/>
      <c r="E149" s="11"/>
    </row>
    <row r="150" spans="1:5" ht="14.25" customHeight="1">
      <c r="A150" s="14" t="s">
        <v>189</v>
      </c>
      <c r="B150" s="14" t="s">
        <v>67</v>
      </c>
      <c r="C150" s="22">
        <v>230.7</v>
      </c>
      <c r="D150" s="16"/>
      <c r="E150" s="11"/>
    </row>
    <row r="151" spans="1:5" ht="14.25" customHeight="1">
      <c r="A151" s="14" t="s">
        <v>219</v>
      </c>
      <c r="B151" s="14" t="s">
        <v>11</v>
      </c>
      <c r="C151" s="22">
        <v>42.7</v>
      </c>
      <c r="D151" s="16"/>
      <c r="E151" s="11"/>
    </row>
    <row r="152" spans="1:5" ht="14.25" customHeight="1">
      <c r="A152" s="14" t="s">
        <v>220</v>
      </c>
      <c r="B152" s="14" t="s">
        <v>97</v>
      </c>
      <c r="C152" s="22">
        <v>263.5</v>
      </c>
      <c r="D152" s="16"/>
      <c r="E152" s="11"/>
    </row>
    <row r="153" spans="1:5" ht="14.25" customHeight="1">
      <c r="A153" s="14" t="s">
        <v>219</v>
      </c>
      <c r="B153" s="14" t="s">
        <v>64</v>
      </c>
      <c r="C153" s="22">
        <v>160.19999999999999</v>
      </c>
      <c r="D153" s="16"/>
      <c r="E153" s="11"/>
    </row>
    <row r="154" spans="1:5" ht="14.25" customHeight="1">
      <c r="A154" s="14" t="s">
        <v>219</v>
      </c>
      <c r="B154" s="14" t="s">
        <v>97</v>
      </c>
      <c r="C154" s="22">
        <v>288.39999999999998</v>
      </c>
      <c r="D154" s="16"/>
      <c r="E154" s="11"/>
    </row>
    <row r="155" spans="1:5" ht="14.25" customHeight="1">
      <c r="A155" s="14" t="s">
        <v>221</v>
      </c>
      <c r="B155" s="14" t="s">
        <v>222</v>
      </c>
      <c r="C155" s="22">
        <v>1755</v>
      </c>
      <c r="D155" s="16"/>
      <c r="E155" s="11"/>
    </row>
    <row r="156" spans="1:5" ht="14.25" customHeight="1">
      <c r="A156" s="14" t="s">
        <v>221</v>
      </c>
      <c r="B156" s="14" t="s">
        <v>30</v>
      </c>
      <c r="C156" s="22">
        <v>351</v>
      </c>
      <c r="D156" s="16"/>
      <c r="E156" s="11"/>
    </row>
    <row r="157" spans="1:5" ht="14.25" customHeight="1">
      <c r="A157" s="14" t="s">
        <v>224</v>
      </c>
      <c r="B157" s="14" t="s">
        <v>222</v>
      </c>
      <c r="C157" s="22">
        <v>1080</v>
      </c>
      <c r="D157" s="16"/>
      <c r="E157" s="11"/>
    </row>
    <row r="158" spans="1:5" ht="14.25" customHeight="1">
      <c r="A158" s="14" t="s">
        <v>224</v>
      </c>
      <c r="B158" s="14" t="s">
        <v>225</v>
      </c>
      <c r="C158" s="22">
        <v>178.5</v>
      </c>
      <c r="D158" s="16"/>
      <c r="E158" s="11"/>
    </row>
    <row r="159" spans="1:5" ht="14.25" customHeight="1">
      <c r="A159" s="14" t="s">
        <v>98</v>
      </c>
      <c r="B159" s="14" t="s">
        <v>89</v>
      </c>
      <c r="C159" s="22">
        <v>3203.5</v>
      </c>
      <c r="D159" s="16"/>
      <c r="E159" s="11"/>
    </row>
    <row r="160" spans="1:5" ht="14.25" customHeight="1">
      <c r="A160" s="14" t="s">
        <v>98</v>
      </c>
      <c r="B160" s="14" t="s">
        <v>57</v>
      </c>
      <c r="C160" s="22">
        <v>406</v>
      </c>
      <c r="D160" s="16"/>
      <c r="E160" s="11"/>
    </row>
    <row r="161" spans="1:5" ht="14.25" customHeight="1">
      <c r="A161" s="14" t="s">
        <v>227</v>
      </c>
      <c r="B161" s="14" t="s">
        <v>50</v>
      </c>
      <c r="C161" s="22">
        <v>725</v>
      </c>
      <c r="D161" s="16"/>
      <c r="E161" s="11"/>
    </row>
    <row r="162" spans="1:5" ht="14.25" customHeight="1">
      <c r="A162" s="14" t="s">
        <v>229</v>
      </c>
      <c r="B162" s="14" t="s">
        <v>57</v>
      </c>
      <c r="C162" s="22">
        <v>533.20000000000005</v>
      </c>
      <c r="D162" s="16"/>
      <c r="E162" s="11"/>
    </row>
    <row r="163" spans="1:5" ht="14.25" customHeight="1">
      <c r="A163" s="14" t="s">
        <v>230</v>
      </c>
      <c r="B163" s="14" t="s">
        <v>231</v>
      </c>
      <c r="C163" s="21">
        <v>332</v>
      </c>
      <c r="D163" s="16"/>
      <c r="E163" s="11"/>
    </row>
    <row r="164" spans="1:5" ht="14.25" customHeight="1">
      <c r="A164" s="14"/>
      <c r="B164" s="14"/>
      <c r="C164" s="21"/>
      <c r="D164" s="16"/>
      <c r="E164" s="11"/>
    </row>
    <row r="165" spans="1:5" ht="14.25" customHeight="1">
      <c r="A165" s="13" t="s">
        <v>232</v>
      </c>
      <c r="B165" s="14"/>
      <c r="C165" s="21"/>
      <c r="D165" s="16"/>
      <c r="E165" s="11"/>
    </row>
    <row r="166" spans="1:5" ht="14.25" customHeight="1">
      <c r="A166" s="14" t="s">
        <v>233</v>
      </c>
      <c r="B166" s="14" t="s">
        <v>234</v>
      </c>
      <c r="C166" s="21">
        <v>20</v>
      </c>
      <c r="D166" s="16"/>
      <c r="E166" s="11"/>
    </row>
    <row r="167" spans="1:5" ht="14.25" customHeight="1">
      <c r="A167" s="14" t="s">
        <v>235</v>
      </c>
      <c r="B167" s="14" t="s">
        <v>234</v>
      </c>
      <c r="C167" s="21">
        <v>20</v>
      </c>
      <c r="D167" s="16"/>
      <c r="E167" s="11"/>
    </row>
    <row r="168" spans="1:5" ht="14.25" customHeight="1">
      <c r="A168" s="14" t="s">
        <v>236</v>
      </c>
      <c r="B168" s="14" t="s">
        <v>234</v>
      </c>
      <c r="C168" s="21">
        <v>20</v>
      </c>
      <c r="D168" s="16"/>
      <c r="E168" s="11"/>
    </row>
    <row r="169" spans="1:5" ht="14.25" customHeight="1">
      <c r="A169" s="14" t="s">
        <v>238</v>
      </c>
      <c r="B169" s="14" t="s">
        <v>234</v>
      </c>
      <c r="C169" s="21">
        <v>20</v>
      </c>
      <c r="D169" s="16"/>
      <c r="E169" s="11"/>
    </row>
    <row r="170" spans="1:5" ht="14.25" customHeight="1">
      <c r="A170" s="14" t="s">
        <v>71</v>
      </c>
      <c r="B170" s="14" t="s">
        <v>234</v>
      </c>
      <c r="C170" s="21">
        <v>20</v>
      </c>
      <c r="D170" s="16"/>
      <c r="E170" s="11"/>
    </row>
    <row r="171" spans="1:5" ht="14.25" customHeight="1">
      <c r="A171" s="14" t="s">
        <v>98</v>
      </c>
      <c r="B171" s="14" t="s">
        <v>234</v>
      </c>
      <c r="C171" s="21">
        <v>20</v>
      </c>
      <c r="D171" s="16"/>
      <c r="E171" s="11"/>
    </row>
    <row r="172" spans="1:5" ht="14.25" customHeight="1">
      <c r="A172" s="14" t="s">
        <v>239</v>
      </c>
      <c r="B172" s="14" t="s">
        <v>234</v>
      </c>
      <c r="C172" s="21">
        <v>20</v>
      </c>
      <c r="D172" s="16"/>
      <c r="E172" s="11"/>
    </row>
    <row r="173" spans="1:5" ht="14.25" customHeight="1">
      <c r="A173" s="14" t="s">
        <v>240</v>
      </c>
      <c r="B173" s="14" t="s">
        <v>234</v>
      </c>
      <c r="C173" s="21">
        <v>20</v>
      </c>
      <c r="D173" s="16"/>
      <c r="E173" s="11"/>
    </row>
    <row r="174" spans="1:5" ht="14.25" customHeight="1">
      <c r="A174" s="14" t="s">
        <v>243</v>
      </c>
      <c r="B174" s="14" t="s">
        <v>234</v>
      </c>
      <c r="C174" s="21">
        <v>20</v>
      </c>
      <c r="D174" s="16"/>
      <c r="E174" s="11"/>
    </row>
    <row r="175" spans="1:5" ht="14.25" customHeight="1">
      <c r="A175" s="14" t="s">
        <v>245</v>
      </c>
      <c r="B175" s="14" t="s">
        <v>234</v>
      </c>
      <c r="C175" s="21">
        <v>20</v>
      </c>
      <c r="D175" s="16"/>
      <c r="E175" s="11"/>
    </row>
    <row r="176" spans="1:5" ht="14.25" customHeight="1">
      <c r="A176" s="14" t="s">
        <v>246</v>
      </c>
      <c r="B176" s="14" t="s">
        <v>234</v>
      </c>
      <c r="C176" s="21">
        <v>20</v>
      </c>
      <c r="D176" s="16"/>
      <c r="E176" s="11"/>
    </row>
    <row r="177" spans="1:5" ht="14.25" customHeight="1">
      <c r="A177" s="14" t="s">
        <v>248</v>
      </c>
      <c r="B177" s="14" t="s">
        <v>234</v>
      </c>
      <c r="C177" s="21">
        <v>20</v>
      </c>
      <c r="D177" s="16"/>
      <c r="E177" s="11"/>
    </row>
    <row r="178" spans="1:5" ht="14.25" customHeight="1">
      <c r="A178" s="14" t="s">
        <v>249</v>
      </c>
      <c r="B178" s="14" t="s">
        <v>234</v>
      </c>
      <c r="C178" s="21">
        <v>20</v>
      </c>
      <c r="D178" s="16"/>
      <c r="E178" s="11"/>
    </row>
    <row r="179" spans="1:5" ht="14.25" customHeight="1">
      <c r="A179" s="14" t="s">
        <v>251</v>
      </c>
      <c r="B179" s="14" t="s">
        <v>234</v>
      </c>
      <c r="C179" s="21">
        <v>20</v>
      </c>
      <c r="D179" s="16"/>
      <c r="E179" s="11"/>
    </row>
    <row r="180" spans="1:5" ht="14.25" customHeight="1">
      <c r="A180" s="14" t="s">
        <v>252</v>
      </c>
      <c r="B180" s="14" t="s">
        <v>234</v>
      </c>
      <c r="C180" s="21">
        <v>20</v>
      </c>
      <c r="D180" s="16"/>
      <c r="E180" s="11"/>
    </row>
    <row r="181" spans="1:5" ht="14.25" customHeight="1">
      <c r="A181" s="14" t="s">
        <v>255</v>
      </c>
      <c r="B181" s="14" t="s">
        <v>234</v>
      </c>
      <c r="C181" s="21">
        <v>20</v>
      </c>
      <c r="D181" s="16"/>
      <c r="E181" s="11"/>
    </row>
    <row r="182" spans="1:5" ht="14.25" customHeight="1">
      <c r="A182" s="14" t="s">
        <v>257</v>
      </c>
      <c r="B182" s="14" t="s">
        <v>234</v>
      </c>
      <c r="C182" s="21">
        <v>20</v>
      </c>
      <c r="D182" s="16"/>
      <c r="E182" s="11"/>
    </row>
    <row r="183" spans="1:5" ht="14.25" customHeight="1">
      <c r="A183" s="14" t="s">
        <v>259</v>
      </c>
      <c r="B183" s="14" t="s">
        <v>234</v>
      </c>
      <c r="C183" s="21">
        <v>20</v>
      </c>
      <c r="D183" s="16"/>
      <c r="E183" s="11"/>
    </row>
    <row r="184" spans="1:5" ht="14.25" customHeight="1">
      <c r="A184" s="14" t="s">
        <v>260</v>
      </c>
      <c r="B184" s="14" t="s">
        <v>234</v>
      </c>
      <c r="C184" s="21">
        <v>20</v>
      </c>
      <c r="D184" s="16"/>
      <c r="E184" s="11"/>
    </row>
    <row r="185" spans="1:5" ht="14.25" customHeight="1">
      <c r="A185" s="14" t="s">
        <v>262</v>
      </c>
      <c r="B185" s="14" t="s">
        <v>234</v>
      </c>
      <c r="C185" s="21">
        <v>20</v>
      </c>
      <c r="D185" s="16"/>
      <c r="E185" s="11"/>
    </row>
    <row r="186" spans="1:5" ht="14.25" customHeight="1">
      <c r="A186" s="14" t="s">
        <v>263</v>
      </c>
      <c r="B186" s="14" t="s">
        <v>234</v>
      </c>
      <c r="C186" s="21">
        <v>20</v>
      </c>
      <c r="D186" s="16"/>
      <c r="E186" s="11"/>
    </row>
    <row r="187" spans="1:5" ht="14.25" customHeight="1">
      <c r="A187" s="14" t="s">
        <v>266</v>
      </c>
      <c r="B187" s="14" t="s">
        <v>234</v>
      </c>
      <c r="C187" s="21">
        <v>20</v>
      </c>
      <c r="D187" s="16"/>
      <c r="E187" s="11"/>
    </row>
    <row r="188" spans="1:5" ht="14.25" customHeight="1">
      <c r="A188" s="14"/>
      <c r="B188" s="14"/>
      <c r="C188" s="21"/>
      <c r="D188" s="16"/>
      <c r="E188" s="11"/>
    </row>
    <row r="189" spans="1:5" ht="14.25" customHeight="1">
      <c r="A189" s="13" t="s">
        <v>268</v>
      </c>
      <c r="B189" s="14"/>
      <c r="C189" s="22"/>
      <c r="D189" s="16"/>
      <c r="E189" s="11"/>
    </row>
    <row r="190" spans="1:5" ht="14.25" customHeight="1">
      <c r="A190" s="14" t="s">
        <v>270</v>
      </c>
      <c r="B190" s="14" t="s">
        <v>271</v>
      </c>
      <c r="C190" s="22">
        <v>680</v>
      </c>
      <c r="D190" s="16"/>
      <c r="E190" s="11"/>
    </row>
    <row r="191" spans="1:5" ht="14.25" customHeight="1">
      <c r="A191" s="14" t="s">
        <v>272</v>
      </c>
      <c r="B191" s="14" t="s">
        <v>271</v>
      </c>
      <c r="C191" s="22">
        <v>1230</v>
      </c>
      <c r="D191" s="16"/>
      <c r="E191" s="11"/>
    </row>
    <row r="192" spans="1:5" ht="14.25" customHeight="1">
      <c r="A192" s="14" t="s">
        <v>274</v>
      </c>
      <c r="B192" s="14" t="s">
        <v>271</v>
      </c>
      <c r="C192" s="22">
        <v>1230</v>
      </c>
      <c r="D192" s="16"/>
      <c r="E192" s="11"/>
    </row>
    <row r="193" spans="1:5" ht="14.25" customHeight="1">
      <c r="A193" s="14" t="s">
        <v>275</v>
      </c>
      <c r="B193" s="14" t="s">
        <v>271</v>
      </c>
      <c r="C193" s="22">
        <v>1230</v>
      </c>
      <c r="D193" s="16"/>
      <c r="E193" s="11"/>
    </row>
    <row r="194" spans="1:5" ht="14.25" customHeight="1">
      <c r="A194" s="14" t="s">
        <v>277</v>
      </c>
      <c r="B194" s="14" t="s">
        <v>271</v>
      </c>
      <c r="C194" s="22">
        <v>785</v>
      </c>
      <c r="D194" s="16"/>
      <c r="E194" s="11"/>
    </row>
    <row r="195" spans="1:5" ht="14.25" customHeight="1">
      <c r="A195" s="14" t="s">
        <v>278</v>
      </c>
      <c r="B195" s="14" t="s">
        <v>271</v>
      </c>
      <c r="C195" s="22">
        <v>890</v>
      </c>
      <c r="D195" s="16"/>
      <c r="E195" s="11"/>
    </row>
    <row r="196" spans="1:5" ht="14.25" customHeight="1">
      <c r="A196" s="14" t="s">
        <v>279</v>
      </c>
      <c r="B196" s="14" t="s">
        <v>271</v>
      </c>
      <c r="C196" s="22">
        <v>935</v>
      </c>
      <c r="D196" s="16"/>
      <c r="E196" s="11"/>
    </row>
    <row r="197" spans="1:5" ht="14.25" customHeight="1">
      <c r="A197" s="14" t="s">
        <v>280</v>
      </c>
      <c r="B197" s="14" t="s">
        <v>223</v>
      </c>
      <c r="C197" s="22">
        <v>650</v>
      </c>
      <c r="D197" s="16"/>
      <c r="E197" s="11"/>
    </row>
    <row r="198" spans="1:5" ht="14.25" customHeight="1">
      <c r="A198" s="14" t="s">
        <v>228</v>
      </c>
      <c r="B198" s="14" t="s">
        <v>271</v>
      </c>
      <c r="C198" s="22">
        <v>500</v>
      </c>
      <c r="D198" s="16"/>
      <c r="E198" s="11"/>
    </row>
    <row r="199" spans="1:5" ht="14.25" customHeight="1">
      <c r="A199" s="14" t="s">
        <v>281</v>
      </c>
      <c r="B199" s="14" t="s">
        <v>282</v>
      </c>
      <c r="C199" s="22">
        <v>110</v>
      </c>
      <c r="D199" s="16"/>
      <c r="E199" s="11"/>
    </row>
    <row r="200" spans="1:5" ht="14.25" customHeight="1">
      <c r="A200" s="14" t="s">
        <v>283</v>
      </c>
      <c r="B200" s="14" t="s">
        <v>67</v>
      </c>
      <c r="C200" s="22">
        <v>220</v>
      </c>
      <c r="D200" s="16"/>
      <c r="E200" s="11"/>
    </row>
    <row r="201" spans="1:5" ht="14.25" customHeight="1">
      <c r="A201" s="14" t="s">
        <v>284</v>
      </c>
      <c r="B201" s="14" t="s">
        <v>67</v>
      </c>
      <c r="C201" s="22">
        <v>872.4</v>
      </c>
      <c r="D201" s="16"/>
      <c r="E201" s="11"/>
    </row>
    <row r="202" spans="1:5" ht="14.25" customHeight="1">
      <c r="A202" s="14" t="s">
        <v>285</v>
      </c>
      <c r="B202" s="14" t="s">
        <v>188</v>
      </c>
      <c r="C202" s="22">
        <v>140</v>
      </c>
      <c r="D202" s="16"/>
      <c r="E202" s="11"/>
    </row>
    <row r="203" spans="1:5" ht="14.25" customHeight="1">
      <c r="A203" s="14" t="s">
        <v>287</v>
      </c>
      <c r="B203" s="14" t="s">
        <v>168</v>
      </c>
      <c r="C203" s="22">
        <v>140</v>
      </c>
      <c r="D203" s="16"/>
      <c r="E203" s="11"/>
    </row>
    <row r="204" spans="1:5" ht="14.25" customHeight="1">
      <c r="A204" s="14" t="s">
        <v>287</v>
      </c>
      <c r="B204" s="14" t="s">
        <v>176</v>
      </c>
      <c r="C204" s="22">
        <v>680</v>
      </c>
      <c r="D204" s="16"/>
      <c r="E204" s="11"/>
    </row>
    <row r="205" spans="1:5" ht="14.25" customHeight="1">
      <c r="A205" s="14" t="s">
        <v>285</v>
      </c>
      <c r="B205" s="14" t="s">
        <v>176</v>
      </c>
      <c r="C205" s="22">
        <v>545.4</v>
      </c>
      <c r="D205" s="16"/>
      <c r="E205" s="11"/>
    </row>
    <row r="206" spans="1:5" ht="14.25" customHeight="1">
      <c r="A206" s="14" t="s">
        <v>285</v>
      </c>
      <c r="B206" s="14" t="s">
        <v>172</v>
      </c>
      <c r="C206" s="22">
        <v>40</v>
      </c>
      <c r="D206" s="16"/>
      <c r="E206" s="11"/>
    </row>
    <row r="207" spans="1:5" ht="14.25" customHeight="1">
      <c r="A207" s="14" t="s">
        <v>293</v>
      </c>
      <c r="B207" s="14" t="s">
        <v>173</v>
      </c>
      <c r="C207" s="22">
        <v>1183.5</v>
      </c>
      <c r="D207" s="16"/>
      <c r="E207" s="11"/>
    </row>
    <row r="208" spans="1:5" ht="14.25" customHeight="1">
      <c r="A208" s="14" t="s">
        <v>293</v>
      </c>
      <c r="B208" s="14" t="s">
        <v>200</v>
      </c>
      <c r="C208" s="22">
        <v>130</v>
      </c>
      <c r="D208" s="16"/>
      <c r="E208" s="11"/>
    </row>
    <row r="209" spans="1:5" ht="14.25" customHeight="1">
      <c r="A209" s="14" t="s">
        <v>294</v>
      </c>
      <c r="B209" s="14" t="s">
        <v>295</v>
      </c>
      <c r="C209" s="22">
        <v>55</v>
      </c>
      <c r="D209" s="16"/>
      <c r="E209" s="11"/>
    </row>
    <row r="210" spans="1:5" ht="14.25" customHeight="1">
      <c r="A210" s="14" t="s">
        <v>296</v>
      </c>
      <c r="B210" s="14" t="s">
        <v>297</v>
      </c>
      <c r="C210" s="22">
        <v>311.8</v>
      </c>
      <c r="D210" s="16"/>
      <c r="E210" s="11"/>
    </row>
    <row r="211" spans="1:5" ht="14.25" customHeight="1">
      <c r="A211" s="14" t="s">
        <v>296</v>
      </c>
      <c r="B211" s="14" t="s">
        <v>97</v>
      </c>
      <c r="C211" s="22">
        <v>989.6</v>
      </c>
      <c r="D211" s="16"/>
      <c r="E211" s="11"/>
    </row>
    <row r="212" spans="1:5" ht="14.25" customHeight="1">
      <c r="A212" s="14" t="s">
        <v>301</v>
      </c>
      <c r="B212" s="14" t="s">
        <v>155</v>
      </c>
      <c r="C212" s="22">
        <v>445.5</v>
      </c>
      <c r="D212" s="16"/>
      <c r="E212" s="11"/>
    </row>
    <row r="213" spans="1:5" ht="14.25" customHeight="1">
      <c r="A213" s="14" t="s">
        <v>301</v>
      </c>
      <c r="B213" s="14" t="s">
        <v>97</v>
      </c>
      <c r="C213" s="22">
        <v>1676.7</v>
      </c>
      <c r="D213" s="16"/>
      <c r="E213" s="11"/>
    </row>
    <row r="214" spans="1:5" ht="14.25" customHeight="1">
      <c r="A214" s="14" t="s">
        <v>305</v>
      </c>
      <c r="B214" s="14" t="s">
        <v>173</v>
      </c>
      <c r="C214" s="22">
        <v>4827.6000000000004</v>
      </c>
      <c r="D214" s="16"/>
      <c r="E214" s="11"/>
    </row>
    <row r="215" spans="1:5" ht="14.25" customHeight="1">
      <c r="A215" s="14" t="s">
        <v>307</v>
      </c>
      <c r="B215" s="14" t="s">
        <v>173</v>
      </c>
      <c r="C215" s="22">
        <v>1760.4</v>
      </c>
      <c r="D215" s="16"/>
      <c r="E215" s="11"/>
    </row>
    <row r="216" spans="1:5" ht="14.25" customHeight="1">
      <c r="A216" s="14" t="s">
        <v>237</v>
      </c>
      <c r="B216" s="14" t="s">
        <v>188</v>
      </c>
      <c r="C216" s="22">
        <v>70</v>
      </c>
      <c r="D216" s="16"/>
      <c r="E216" s="11"/>
    </row>
    <row r="217" spans="1:5" ht="14.25" customHeight="1">
      <c r="A217" s="14" t="s">
        <v>310</v>
      </c>
      <c r="B217" s="14" t="s">
        <v>97</v>
      </c>
      <c r="C217" s="22">
        <v>723.6</v>
      </c>
      <c r="D217" s="16"/>
      <c r="E217" s="11"/>
    </row>
    <row r="218" spans="1:5" ht="14.25" customHeight="1">
      <c r="A218" s="14" t="s">
        <v>312</v>
      </c>
      <c r="B218" s="14" t="s">
        <v>67</v>
      </c>
      <c r="C218" s="22">
        <v>55.8</v>
      </c>
      <c r="D218" s="16"/>
      <c r="E218" s="11"/>
    </row>
    <row r="219" spans="1:5" ht="14.25" customHeight="1">
      <c r="A219" s="14" t="s">
        <v>315</v>
      </c>
      <c r="B219" s="14" t="s">
        <v>168</v>
      </c>
      <c r="C219" s="22">
        <v>307.3</v>
      </c>
      <c r="D219" s="16"/>
      <c r="E219" s="11"/>
    </row>
    <row r="220" spans="1:5" ht="14.25" customHeight="1">
      <c r="A220" s="14" t="s">
        <v>317</v>
      </c>
      <c r="B220" s="14" t="s">
        <v>188</v>
      </c>
      <c r="C220" s="22">
        <v>60</v>
      </c>
      <c r="D220" s="16"/>
      <c r="E220" s="11"/>
    </row>
    <row r="221" spans="1:5" ht="14.25" customHeight="1">
      <c r="A221" s="14" t="s">
        <v>317</v>
      </c>
      <c r="B221" s="14" t="s">
        <v>314</v>
      </c>
      <c r="C221" s="22">
        <v>222.8</v>
      </c>
      <c r="D221" s="16"/>
      <c r="E221" s="11"/>
    </row>
    <row r="222" spans="1:5" ht="14.25" customHeight="1">
      <c r="A222" s="14" t="s">
        <v>320</v>
      </c>
      <c r="B222" s="14" t="s">
        <v>321</v>
      </c>
      <c r="C222" s="22">
        <v>174.1</v>
      </c>
      <c r="D222" s="16"/>
      <c r="E222" s="11"/>
    </row>
    <row r="223" spans="1:5" ht="14.25" customHeight="1">
      <c r="A223" s="14" t="s">
        <v>323</v>
      </c>
      <c r="B223" s="14" t="s">
        <v>118</v>
      </c>
      <c r="C223" s="22">
        <v>192.8</v>
      </c>
      <c r="D223" s="16"/>
      <c r="E223" s="11"/>
    </row>
    <row r="224" spans="1:5" ht="14.25" customHeight="1">
      <c r="A224" s="14" t="s">
        <v>325</v>
      </c>
      <c r="B224" s="14" t="s">
        <v>67</v>
      </c>
      <c r="C224" s="22">
        <v>274.2</v>
      </c>
      <c r="D224" s="16"/>
      <c r="E224" s="11"/>
    </row>
    <row r="225" spans="1:5" ht="14.25" customHeight="1">
      <c r="A225" s="14"/>
      <c r="B225" s="14"/>
      <c r="C225" s="22"/>
      <c r="D225" s="16"/>
      <c r="E225" s="11"/>
    </row>
    <row r="226" spans="1:5" ht="14.25" customHeight="1">
      <c r="A226" s="13" t="s">
        <v>329</v>
      </c>
      <c r="B226" s="14"/>
      <c r="C226" s="22"/>
      <c r="D226" s="16"/>
      <c r="E226" s="11"/>
    </row>
    <row r="227" spans="1:5" ht="14.25" customHeight="1">
      <c r="A227" s="14" t="s">
        <v>331</v>
      </c>
      <c r="B227" s="14" t="s">
        <v>166</v>
      </c>
      <c r="C227" s="22">
        <v>118.9</v>
      </c>
      <c r="D227" s="16"/>
      <c r="E227" s="11"/>
    </row>
    <row r="228" spans="1:5" ht="14.25" customHeight="1">
      <c r="A228" s="14" t="s">
        <v>331</v>
      </c>
      <c r="B228" s="14" t="s">
        <v>188</v>
      </c>
      <c r="C228" s="22">
        <v>201.9</v>
      </c>
      <c r="D228" s="16"/>
      <c r="E228" s="11"/>
    </row>
    <row r="229" spans="1:5" ht="14.25" customHeight="1">
      <c r="A229" s="14" t="s">
        <v>331</v>
      </c>
      <c r="B229" s="14" t="s">
        <v>333</v>
      </c>
      <c r="C229" s="22">
        <v>1424.7</v>
      </c>
      <c r="D229" s="16"/>
      <c r="E229" s="11"/>
    </row>
    <row r="230" spans="1:5" ht="14.25" customHeight="1">
      <c r="A230" s="14" t="s">
        <v>356</v>
      </c>
      <c r="B230" s="14" t="s">
        <v>97</v>
      </c>
      <c r="C230" s="22">
        <v>465</v>
      </c>
      <c r="D230" s="16"/>
      <c r="E230" s="11"/>
    </row>
    <row r="231" spans="1:5" ht="14.25" customHeight="1">
      <c r="A231" s="14" t="s">
        <v>334</v>
      </c>
      <c r="B231" s="14" t="s">
        <v>97</v>
      </c>
      <c r="C231" s="22">
        <v>425</v>
      </c>
      <c r="D231" s="16"/>
      <c r="E231" s="11"/>
    </row>
    <row r="232" spans="1:5" ht="14.25" customHeight="1">
      <c r="A232" s="14" t="s">
        <v>336</v>
      </c>
      <c r="B232" s="14" t="s">
        <v>173</v>
      </c>
      <c r="C232" s="22">
        <v>154.9</v>
      </c>
      <c r="D232" s="16"/>
      <c r="E232" s="11"/>
    </row>
    <row r="233" spans="1:5" ht="14.25" customHeight="1">
      <c r="A233" s="14" t="s">
        <v>171</v>
      </c>
      <c r="B233" s="14" t="s">
        <v>172</v>
      </c>
      <c r="C233" s="22">
        <v>110</v>
      </c>
      <c r="D233" s="16"/>
      <c r="E233" s="11"/>
    </row>
    <row r="234" spans="1:5" ht="14.25" customHeight="1">
      <c r="A234" s="14" t="s">
        <v>171</v>
      </c>
      <c r="B234" s="14" t="s">
        <v>173</v>
      </c>
      <c r="C234" s="22">
        <v>290</v>
      </c>
      <c r="D234" s="16"/>
      <c r="E234" s="11"/>
    </row>
    <row r="235" spans="1:5" ht="14.25" customHeight="1">
      <c r="A235" s="14" t="s">
        <v>175</v>
      </c>
      <c r="B235" s="14" t="s">
        <v>342</v>
      </c>
      <c r="C235" s="15">
        <v>650</v>
      </c>
      <c r="D235" s="16"/>
      <c r="E235" s="11"/>
    </row>
    <row r="236" spans="1:5" ht="14.25" customHeight="1">
      <c r="A236" s="14" t="s">
        <v>171</v>
      </c>
      <c r="B236" s="14" t="s">
        <v>188</v>
      </c>
      <c r="C236" s="22">
        <v>450</v>
      </c>
      <c r="D236" s="16"/>
      <c r="E236" s="11"/>
    </row>
    <row r="237" spans="1:5" ht="14.25" customHeight="1">
      <c r="A237" s="14" t="s">
        <v>179</v>
      </c>
      <c r="B237" s="14" t="s">
        <v>131</v>
      </c>
      <c r="C237" s="22">
        <v>390</v>
      </c>
      <c r="D237" s="16"/>
      <c r="E237" s="11"/>
    </row>
    <row r="238" spans="1:5" ht="14.25" customHeight="1">
      <c r="A238" s="14" t="s">
        <v>344</v>
      </c>
      <c r="B238" s="14" t="s">
        <v>188</v>
      </c>
      <c r="C238" s="22">
        <v>72.900000000000006</v>
      </c>
      <c r="D238" s="16"/>
      <c r="E238" s="11"/>
    </row>
    <row r="239" spans="1:5" ht="14.25" customHeight="1">
      <c r="A239" s="14" t="s">
        <v>183</v>
      </c>
      <c r="B239" s="14" t="s">
        <v>97</v>
      </c>
      <c r="C239" s="22">
        <v>42</v>
      </c>
      <c r="D239" s="16"/>
      <c r="E239" s="11"/>
    </row>
    <row r="240" spans="1:5" ht="14.25" customHeight="1">
      <c r="A240" s="14" t="s">
        <v>345</v>
      </c>
      <c r="B240" s="14" t="s">
        <v>346</v>
      </c>
      <c r="C240" s="22">
        <v>73</v>
      </c>
      <c r="D240" s="16"/>
      <c r="E240" s="11"/>
    </row>
    <row r="241" spans="1:5" ht="14.25" customHeight="1">
      <c r="A241" s="14" t="s">
        <v>185</v>
      </c>
      <c r="B241" s="14" t="s">
        <v>186</v>
      </c>
      <c r="C241" s="22">
        <v>314</v>
      </c>
      <c r="D241" s="16"/>
      <c r="E241" s="11"/>
    </row>
    <row r="242" spans="1:5" ht="14.25" customHeight="1">
      <c r="A242" s="14" t="s">
        <v>187</v>
      </c>
      <c r="B242" s="14" t="s">
        <v>188</v>
      </c>
      <c r="C242" s="22">
        <v>707.5</v>
      </c>
      <c r="D242" s="16"/>
      <c r="E242" s="11"/>
    </row>
    <row r="243" spans="1:5" ht="14.25" customHeight="1">
      <c r="A243" s="14" t="s">
        <v>190</v>
      </c>
      <c r="B243" s="14" t="s">
        <v>188</v>
      </c>
      <c r="C243" s="22">
        <v>599</v>
      </c>
      <c r="D243" s="16"/>
      <c r="E243" s="11"/>
    </row>
    <row r="244" spans="1:5" ht="14.25" customHeight="1">
      <c r="A244" s="14" t="s">
        <v>191</v>
      </c>
      <c r="B244" s="14" t="s">
        <v>173</v>
      </c>
      <c r="C244" s="22">
        <v>228.1</v>
      </c>
      <c r="D244" s="16"/>
      <c r="E244" s="11"/>
    </row>
    <row r="245" spans="1:5" ht="14.25" customHeight="1">
      <c r="A245" s="14" t="s">
        <v>350</v>
      </c>
      <c r="B245" s="14" t="s">
        <v>131</v>
      </c>
      <c r="C245" s="22">
        <v>290</v>
      </c>
      <c r="D245" s="16"/>
      <c r="E245" s="11"/>
    </row>
    <row r="246" spans="1:5" ht="14.25" customHeight="1">
      <c r="A246" s="14" t="s">
        <v>193</v>
      </c>
      <c r="B246" s="14" t="s">
        <v>194</v>
      </c>
      <c r="C246" s="22">
        <v>312</v>
      </c>
      <c r="D246" s="16"/>
      <c r="E246" s="11"/>
    </row>
    <row r="247" spans="1:5" ht="14.25" customHeight="1">
      <c r="A247" s="14" t="s">
        <v>193</v>
      </c>
      <c r="B247" s="14" t="s">
        <v>97</v>
      </c>
      <c r="C247" s="22">
        <v>474</v>
      </c>
      <c r="D247" s="16"/>
      <c r="E247" s="11"/>
    </row>
    <row r="248" spans="1:5" ht="14.25" customHeight="1">
      <c r="A248" s="14" t="s">
        <v>195</v>
      </c>
      <c r="B248" s="14" t="s">
        <v>172</v>
      </c>
      <c r="C248" s="22">
        <v>57</v>
      </c>
      <c r="D248" s="16"/>
      <c r="E248" s="11"/>
    </row>
    <row r="249" spans="1:5" ht="14.25" customHeight="1">
      <c r="A249" s="14" t="s">
        <v>196</v>
      </c>
      <c r="B249" s="14" t="s">
        <v>172</v>
      </c>
      <c r="C249" s="22">
        <v>83</v>
      </c>
      <c r="D249" s="16"/>
      <c r="E249" s="11"/>
    </row>
    <row r="250" spans="1:5" ht="14.25" customHeight="1">
      <c r="A250" s="14" t="s">
        <v>197</v>
      </c>
      <c r="B250" s="14" t="s">
        <v>172</v>
      </c>
      <c r="C250" s="22">
        <v>197.8</v>
      </c>
      <c r="D250" s="16"/>
      <c r="E250" s="11"/>
    </row>
    <row r="251" spans="1:5" ht="14.25" customHeight="1">
      <c r="A251" s="14" t="s">
        <v>199</v>
      </c>
      <c r="B251" s="14" t="s">
        <v>200</v>
      </c>
      <c r="C251" s="22">
        <v>114</v>
      </c>
      <c r="D251" s="16"/>
      <c r="E251" s="11"/>
    </row>
    <row r="252" spans="1:5" ht="14.25" customHeight="1">
      <c r="A252" s="14" t="s">
        <v>359</v>
      </c>
      <c r="B252" s="14" t="s">
        <v>176</v>
      </c>
      <c r="C252" s="22">
        <v>965</v>
      </c>
      <c r="D252" s="16"/>
      <c r="E252" s="11"/>
    </row>
    <row r="253" spans="1:5" ht="14.25" customHeight="1">
      <c r="A253" s="14" t="s">
        <v>361</v>
      </c>
      <c r="B253" s="14" t="s">
        <v>188</v>
      </c>
      <c r="C253" s="22">
        <v>168.8</v>
      </c>
      <c r="D253" s="16"/>
      <c r="E253" s="11"/>
    </row>
    <row r="254" spans="1:5" ht="14.25" customHeight="1">
      <c r="A254" s="14" t="s">
        <v>207</v>
      </c>
      <c r="B254" s="14" t="s">
        <v>64</v>
      </c>
      <c r="C254" s="22">
        <v>44.5</v>
      </c>
      <c r="D254" s="16"/>
      <c r="E254" s="11"/>
    </row>
    <row r="255" spans="1:5" ht="14.25" customHeight="1">
      <c r="A255" s="14" t="s">
        <v>364</v>
      </c>
      <c r="B255" s="14" t="s">
        <v>365</v>
      </c>
      <c r="C255" s="22">
        <v>1615.15</v>
      </c>
      <c r="D255" s="16"/>
      <c r="E255" s="11"/>
    </row>
    <row r="256" spans="1:5" ht="14.25" customHeight="1">
      <c r="A256" s="14" t="s">
        <v>209</v>
      </c>
      <c r="B256" s="14" t="s">
        <v>173</v>
      </c>
      <c r="C256" s="22">
        <v>668.25</v>
      </c>
      <c r="D256" s="16"/>
      <c r="E256" s="11"/>
    </row>
    <row r="257" spans="1:5" ht="14.25" customHeight="1">
      <c r="A257" s="14" t="s">
        <v>210</v>
      </c>
      <c r="B257" s="14" t="s">
        <v>188</v>
      </c>
      <c r="C257" s="22">
        <v>185</v>
      </c>
      <c r="D257" s="16"/>
      <c r="E257" s="11"/>
    </row>
    <row r="258" spans="1:5" ht="14.25" customHeight="1">
      <c r="A258" s="14" t="s">
        <v>212</v>
      </c>
      <c r="B258" s="14" t="s">
        <v>365</v>
      </c>
      <c r="C258" s="22">
        <v>1242</v>
      </c>
      <c r="D258" s="16"/>
      <c r="E258" s="11"/>
    </row>
    <row r="259" spans="1:5" ht="14.25" customHeight="1">
      <c r="A259" s="14" t="s">
        <v>214</v>
      </c>
      <c r="B259" s="14" t="s">
        <v>215</v>
      </c>
      <c r="C259" s="22">
        <v>237</v>
      </c>
      <c r="D259" s="16"/>
      <c r="E259" s="11"/>
    </row>
    <row r="260" spans="1:5" ht="14.25" customHeight="1">
      <c r="A260" s="14" t="s">
        <v>216</v>
      </c>
      <c r="B260" s="14" t="s">
        <v>188</v>
      </c>
      <c r="C260" s="22">
        <v>3098.3</v>
      </c>
      <c r="D260" s="16"/>
      <c r="E260" s="11"/>
    </row>
    <row r="261" spans="1:5" ht="14.25" customHeight="1">
      <c r="A261" s="14" t="s">
        <v>374</v>
      </c>
      <c r="B261" s="14" t="s">
        <v>375</v>
      </c>
      <c r="C261" s="22">
        <v>870</v>
      </c>
      <c r="D261" s="16"/>
      <c r="E261" s="11"/>
    </row>
    <row r="262" spans="1:5" ht="14.25" customHeight="1">
      <c r="A262" s="14" t="s">
        <v>218</v>
      </c>
      <c r="B262" s="14" t="s">
        <v>176</v>
      </c>
      <c r="C262" s="22">
        <v>472.5</v>
      </c>
      <c r="D262" s="16"/>
      <c r="E262" s="11"/>
    </row>
    <row r="263" spans="1:5" ht="14.25" customHeight="1">
      <c r="A263" s="14" t="s">
        <v>379</v>
      </c>
      <c r="B263" s="14" t="s">
        <v>168</v>
      </c>
      <c r="C263" s="22">
        <v>704.6</v>
      </c>
      <c r="D263" s="16"/>
      <c r="E263" s="11"/>
    </row>
    <row r="264" spans="1:5" ht="14.25" customHeight="1">
      <c r="A264" s="14" t="s">
        <v>380</v>
      </c>
      <c r="B264" s="14" t="s">
        <v>381</v>
      </c>
      <c r="C264" s="22">
        <v>48.75</v>
      </c>
      <c r="D264" s="16"/>
      <c r="E264" s="11"/>
    </row>
    <row r="265" spans="1:5" ht="14.25" customHeight="1">
      <c r="A265" s="14" t="s">
        <v>383</v>
      </c>
      <c r="B265" s="14" t="s">
        <v>381</v>
      </c>
      <c r="C265" s="22">
        <v>100.6</v>
      </c>
      <c r="D265" s="16"/>
      <c r="E265" s="11"/>
    </row>
    <row r="266" spans="1:5" ht="14.25" customHeight="1">
      <c r="A266" s="14"/>
      <c r="B266" s="14"/>
      <c r="C266" s="22"/>
      <c r="D266" s="16"/>
      <c r="E266" s="11"/>
    </row>
    <row r="267" spans="1:5" ht="14.25" customHeight="1">
      <c r="A267" s="13" t="s">
        <v>387</v>
      </c>
      <c r="B267" s="14"/>
      <c r="C267" s="22"/>
      <c r="D267" s="16"/>
      <c r="E267" s="11"/>
    </row>
    <row r="268" spans="1:5" ht="14.25" customHeight="1">
      <c r="A268" s="14" t="s">
        <v>389</v>
      </c>
      <c r="B268" s="14" t="s">
        <v>176</v>
      </c>
      <c r="C268" s="22">
        <v>425.3</v>
      </c>
      <c r="D268" s="16"/>
      <c r="E268" s="11"/>
    </row>
    <row r="269" spans="1:5" ht="14.25" customHeight="1">
      <c r="A269" s="14" t="s">
        <v>389</v>
      </c>
      <c r="B269" s="14" t="s">
        <v>168</v>
      </c>
      <c r="C269" s="22">
        <v>117.5</v>
      </c>
      <c r="D269" s="16"/>
      <c r="E269" s="11"/>
    </row>
    <row r="270" spans="1:5" ht="14.25" customHeight="1">
      <c r="A270" s="14" t="s">
        <v>389</v>
      </c>
      <c r="B270" s="14" t="s">
        <v>365</v>
      </c>
      <c r="C270" s="22">
        <v>1299</v>
      </c>
      <c r="D270" s="16"/>
      <c r="E270" s="11"/>
    </row>
    <row r="271" spans="1:5" ht="14.25" customHeight="1">
      <c r="A271" s="14" t="s">
        <v>390</v>
      </c>
      <c r="B271" s="14" t="s">
        <v>168</v>
      </c>
      <c r="C271" s="22">
        <v>68.2</v>
      </c>
      <c r="D271" s="16"/>
      <c r="E271" s="11"/>
    </row>
    <row r="272" spans="1:5" ht="14.25" customHeight="1">
      <c r="A272" s="14" t="s">
        <v>391</v>
      </c>
      <c r="B272" s="14" t="s">
        <v>176</v>
      </c>
      <c r="C272" s="22">
        <v>68.2</v>
      </c>
      <c r="D272" s="16"/>
      <c r="E272" s="11"/>
    </row>
    <row r="273" spans="1:5" ht="14.25" customHeight="1">
      <c r="A273" s="14" t="s">
        <v>392</v>
      </c>
      <c r="B273" s="14" t="s">
        <v>168</v>
      </c>
      <c r="C273" s="22">
        <v>117.5</v>
      </c>
      <c r="D273" s="16"/>
      <c r="E273" s="11"/>
    </row>
    <row r="274" spans="1:5" ht="14.25" customHeight="1">
      <c r="A274" s="14" t="s">
        <v>392</v>
      </c>
      <c r="B274" s="14" t="s">
        <v>213</v>
      </c>
      <c r="C274" s="22">
        <v>1676.5</v>
      </c>
      <c r="D274" s="16"/>
      <c r="E274" s="11"/>
    </row>
    <row r="275" spans="1:5" ht="14.25" customHeight="1">
      <c r="A275" s="14" t="s">
        <v>393</v>
      </c>
      <c r="B275" s="14" t="s">
        <v>176</v>
      </c>
      <c r="C275" s="22">
        <v>476.4</v>
      </c>
      <c r="D275" s="16"/>
      <c r="E275" s="11"/>
    </row>
    <row r="276" spans="1:5" ht="14.25" customHeight="1">
      <c r="A276" s="14" t="s">
        <v>393</v>
      </c>
      <c r="B276" s="14" t="s">
        <v>168</v>
      </c>
      <c r="C276" s="22">
        <v>122.9</v>
      </c>
      <c r="D276" s="16"/>
      <c r="E276" s="11"/>
    </row>
    <row r="277" spans="1:5" ht="14.25" customHeight="1">
      <c r="A277" s="14" t="s">
        <v>393</v>
      </c>
      <c r="B277" s="14" t="s">
        <v>213</v>
      </c>
      <c r="C277" s="22">
        <v>1352.5</v>
      </c>
      <c r="D277" s="16"/>
      <c r="E277" s="11"/>
    </row>
    <row r="278" spans="1:5" ht="14.25" customHeight="1">
      <c r="A278" s="14" t="s">
        <v>394</v>
      </c>
      <c r="B278" s="14" t="s">
        <v>176</v>
      </c>
      <c r="C278" s="22">
        <v>434.7</v>
      </c>
      <c r="D278" s="16"/>
      <c r="E278" s="11"/>
    </row>
    <row r="279" spans="1:5" ht="14.25" customHeight="1">
      <c r="A279" s="14" t="s">
        <v>394</v>
      </c>
      <c r="B279" s="14" t="s">
        <v>168</v>
      </c>
      <c r="C279" s="22">
        <v>117.5</v>
      </c>
      <c r="D279" s="16"/>
      <c r="E279" s="11"/>
    </row>
    <row r="280" spans="1:5" ht="14.25" customHeight="1">
      <c r="A280" s="14" t="s">
        <v>394</v>
      </c>
      <c r="B280" s="14" t="s">
        <v>213</v>
      </c>
      <c r="C280" s="22">
        <v>996.3</v>
      </c>
      <c r="D280" s="16"/>
      <c r="E280" s="11"/>
    </row>
    <row r="281" spans="1:5" ht="14.25" customHeight="1">
      <c r="A281" s="14" t="s">
        <v>396</v>
      </c>
      <c r="B281" s="14" t="s">
        <v>213</v>
      </c>
      <c r="C281" s="22">
        <v>996.3</v>
      </c>
      <c r="D281" s="16"/>
      <c r="E281" s="11"/>
    </row>
    <row r="282" spans="1:5" ht="14.25" customHeight="1">
      <c r="A282" s="14" t="s">
        <v>397</v>
      </c>
      <c r="B282" s="14" t="s">
        <v>176</v>
      </c>
      <c r="C282" s="22">
        <v>278.7</v>
      </c>
      <c r="D282" s="16"/>
      <c r="E282" s="11"/>
    </row>
    <row r="283" spans="1:5" ht="14.25" customHeight="1">
      <c r="A283" s="14" t="s">
        <v>396</v>
      </c>
      <c r="B283" s="14" t="s">
        <v>188</v>
      </c>
      <c r="C283" s="22">
        <v>70.7</v>
      </c>
      <c r="D283" s="16"/>
      <c r="E283" s="11"/>
    </row>
    <row r="284" spans="1:5" ht="14.25" customHeight="1">
      <c r="A284" s="14" t="s">
        <v>398</v>
      </c>
      <c r="B284" s="14" t="s">
        <v>168</v>
      </c>
      <c r="C284" s="22">
        <v>198.7</v>
      </c>
      <c r="D284" s="16"/>
      <c r="E284" s="11"/>
    </row>
    <row r="285" spans="1:5" ht="14.25" customHeight="1">
      <c r="A285" s="14"/>
      <c r="B285" s="14"/>
      <c r="C285" s="22"/>
      <c r="D285" s="16"/>
      <c r="E285" s="11"/>
    </row>
    <row r="286" spans="1:5" ht="14.25" customHeight="1">
      <c r="A286" s="13" t="s">
        <v>399</v>
      </c>
      <c r="B286" s="14"/>
      <c r="C286" s="22"/>
      <c r="D286" s="23"/>
      <c r="E286" s="11"/>
    </row>
    <row r="287" spans="1:5" ht="14.25" customHeight="1">
      <c r="A287" s="14" t="s">
        <v>241</v>
      </c>
      <c r="B287" s="14" t="s">
        <v>242</v>
      </c>
      <c r="C287" s="22">
        <v>110.4</v>
      </c>
      <c r="D287" s="23">
        <v>0.96</v>
      </c>
      <c r="E287" s="11"/>
    </row>
    <row r="288" spans="1:5" ht="14.25" customHeight="1">
      <c r="A288" s="14" t="s">
        <v>241</v>
      </c>
      <c r="B288" s="14" t="s">
        <v>244</v>
      </c>
      <c r="C288" s="22">
        <v>110.4</v>
      </c>
      <c r="D288" s="23">
        <v>0.96</v>
      </c>
      <c r="E288" s="11"/>
    </row>
    <row r="289" spans="1:5" ht="14.25" customHeight="1">
      <c r="A289" s="14" t="s">
        <v>241</v>
      </c>
      <c r="B289" s="14" t="s">
        <v>118</v>
      </c>
      <c r="C289" s="22">
        <v>110.4</v>
      </c>
      <c r="D289" s="23">
        <v>0.96</v>
      </c>
      <c r="E289" s="11"/>
    </row>
    <row r="290" spans="1:5" ht="14.25" customHeight="1">
      <c r="A290" s="14" t="s">
        <v>241</v>
      </c>
      <c r="B290" s="14" t="s">
        <v>247</v>
      </c>
      <c r="C290" s="22">
        <v>148.5</v>
      </c>
      <c r="D290" s="23">
        <v>1.29</v>
      </c>
      <c r="E290" s="11"/>
    </row>
    <row r="291" spans="1:5" ht="14.25" customHeight="1">
      <c r="A291" s="14" t="s">
        <v>241</v>
      </c>
      <c r="B291" s="14" t="s">
        <v>116</v>
      </c>
      <c r="C291" s="22">
        <v>190.9</v>
      </c>
      <c r="D291" s="23">
        <v>1.66</v>
      </c>
      <c r="E291" s="11"/>
    </row>
    <row r="292" spans="1:5" ht="14.25" customHeight="1">
      <c r="A292" s="14" t="s">
        <v>250</v>
      </c>
      <c r="B292" s="14" t="s">
        <v>116</v>
      </c>
      <c r="C292" s="22">
        <v>232.3</v>
      </c>
      <c r="D292" s="23">
        <v>2.02</v>
      </c>
      <c r="E292" s="11"/>
    </row>
    <row r="293" spans="1:5" ht="14.25" customHeight="1">
      <c r="A293" s="14" t="s">
        <v>253</v>
      </c>
      <c r="B293" s="14" t="s">
        <v>254</v>
      </c>
      <c r="C293" s="22">
        <v>364.5</v>
      </c>
      <c r="D293" s="23">
        <v>3.17</v>
      </c>
      <c r="E293" s="11"/>
    </row>
    <row r="294" spans="1:5" ht="14.25" customHeight="1">
      <c r="A294" s="14" t="s">
        <v>256</v>
      </c>
      <c r="B294" s="14" t="s">
        <v>116</v>
      </c>
      <c r="C294" s="22">
        <v>325.39999999999998</v>
      </c>
      <c r="D294" s="23">
        <v>2.83</v>
      </c>
      <c r="E294" s="11"/>
    </row>
    <row r="295" spans="1:5" ht="14.25" customHeight="1">
      <c r="A295" s="14" t="s">
        <v>258</v>
      </c>
      <c r="B295" s="14" t="s">
        <v>116</v>
      </c>
      <c r="C295" s="22">
        <v>196.6</v>
      </c>
      <c r="D295" s="23">
        <v>1.71</v>
      </c>
      <c r="E295" s="11"/>
    </row>
    <row r="296" spans="1:5" ht="14.25" customHeight="1">
      <c r="A296" s="14" t="s">
        <v>261</v>
      </c>
      <c r="B296" s="14" t="s">
        <v>247</v>
      </c>
      <c r="C296" s="22">
        <v>280.60000000000002</v>
      </c>
      <c r="D296" s="23">
        <v>2.44</v>
      </c>
      <c r="E296" s="11"/>
    </row>
    <row r="297" spans="1:5" ht="14.25" customHeight="1">
      <c r="A297" s="14" t="s">
        <v>261</v>
      </c>
      <c r="B297" s="14" t="s">
        <v>116</v>
      </c>
      <c r="C297" s="22">
        <v>410.5</v>
      </c>
      <c r="D297" s="23">
        <v>3.57</v>
      </c>
      <c r="E297" s="11"/>
    </row>
    <row r="298" spans="1:5" ht="14.25" customHeight="1">
      <c r="A298" s="14" t="s">
        <v>264</v>
      </c>
      <c r="B298" s="14" t="s">
        <v>265</v>
      </c>
      <c r="C298" s="22">
        <v>152.30000000000001</v>
      </c>
      <c r="D298" s="23">
        <v>0.53</v>
      </c>
      <c r="E298" s="11"/>
    </row>
    <row r="299" spans="1:5" ht="14.25" customHeight="1">
      <c r="A299" s="14" t="s">
        <v>404</v>
      </c>
      <c r="B299" s="14" t="s">
        <v>265</v>
      </c>
      <c r="C299" s="22">
        <v>152.30000000000001</v>
      </c>
      <c r="D299" s="23">
        <v>0.53</v>
      </c>
      <c r="E299" s="11"/>
    </row>
    <row r="300" spans="1:5" ht="14.25" customHeight="1">
      <c r="A300" s="14" t="s">
        <v>267</v>
      </c>
      <c r="B300" s="14" t="s">
        <v>116</v>
      </c>
      <c r="C300" s="22">
        <v>196.6</v>
      </c>
      <c r="D300" s="23">
        <v>1.71</v>
      </c>
      <c r="E300" s="11"/>
    </row>
    <row r="301" spans="1:5" ht="14.25" customHeight="1">
      <c r="A301" s="14" t="s">
        <v>269</v>
      </c>
      <c r="B301" s="14" t="s">
        <v>118</v>
      </c>
      <c r="C301" s="22">
        <v>148.30000000000001</v>
      </c>
      <c r="D301" s="23">
        <v>1.29</v>
      </c>
      <c r="E301" s="11"/>
    </row>
    <row r="302" spans="1:5" ht="14.25" customHeight="1">
      <c r="A302" s="14" t="s">
        <v>269</v>
      </c>
      <c r="B302" s="14" t="s">
        <v>265</v>
      </c>
      <c r="C302" s="22">
        <v>152.30000000000001</v>
      </c>
      <c r="D302" s="23">
        <v>0.53</v>
      </c>
      <c r="E302" s="11"/>
    </row>
    <row r="303" spans="1:5" ht="14.25" customHeight="1">
      <c r="A303" s="14" t="s">
        <v>273</v>
      </c>
      <c r="B303" s="14" t="s">
        <v>116</v>
      </c>
      <c r="C303" s="22">
        <v>196.6</v>
      </c>
      <c r="D303" s="23">
        <v>1.71</v>
      </c>
      <c r="E303" s="11"/>
    </row>
    <row r="304" spans="1:5" ht="14.25" customHeight="1">
      <c r="A304" s="14" t="s">
        <v>273</v>
      </c>
      <c r="B304" s="14" t="s">
        <v>118</v>
      </c>
      <c r="C304" s="22">
        <v>148.30000000000001</v>
      </c>
      <c r="D304" s="23">
        <v>1.29</v>
      </c>
      <c r="E304" s="11"/>
    </row>
    <row r="305" spans="1:5" ht="14.25" customHeight="1">
      <c r="A305" s="14" t="s">
        <v>273</v>
      </c>
      <c r="B305" s="14" t="s">
        <v>276</v>
      </c>
      <c r="C305" s="22">
        <v>152.30000000000001</v>
      </c>
      <c r="D305" s="23">
        <v>0.53</v>
      </c>
      <c r="E305" s="11"/>
    </row>
    <row r="306" spans="1:5" ht="14.25" customHeight="1">
      <c r="A306" s="14" t="s">
        <v>407</v>
      </c>
      <c r="B306" s="14" t="s">
        <v>244</v>
      </c>
      <c r="C306" s="22">
        <v>39.1</v>
      </c>
      <c r="D306" s="23">
        <v>1.36</v>
      </c>
      <c r="E306" s="11"/>
    </row>
    <row r="307" spans="1:5" ht="14.25" customHeight="1">
      <c r="A307" s="14" t="s">
        <v>409</v>
      </c>
      <c r="B307" s="14" t="s">
        <v>244</v>
      </c>
      <c r="C307" s="22">
        <v>39.1</v>
      </c>
      <c r="D307" s="23">
        <v>1.36</v>
      </c>
      <c r="E307" s="11"/>
    </row>
    <row r="308" spans="1:5" ht="14.25" customHeight="1">
      <c r="A308" s="14" t="s">
        <v>410</v>
      </c>
      <c r="B308" s="14" t="s">
        <v>244</v>
      </c>
      <c r="C308" s="22">
        <v>39.1</v>
      </c>
      <c r="D308" s="23">
        <v>1.36</v>
      </c>
      <c r="E308" s="11"/>
    </row>
    <row r="309" spans="1:5" ht="14.25" customHeight="1">
      <c r="A309" s="14" t="s">
        <v>411</v>
      </c>
      <c r="B309" s="14" t="s">
        <v>244</v>
      </c>
      <c r="C309" s="22">
        <v>39.1</v>
      </c>
      <c r="D309" s="23">
        <v>1.36</v>
      </c>
      <c r="E309" s="11"/>
    </row>
    <row r="310" spans="1:5" ht="14.25" customHeight="1">
      <c r="A310" s="14" t="s">
        <v>412</v>
      </c>
      <c r="B310" s="14" t="s">
        <v>244</v>
      </c>
      <c r="C310" s="22">
        <v>39.1</v>
      </c>
      <c r="D310" s="23">
        <v>1.36</v>
      </c>
      <c r="E310" s="11"/>
    </row>
    <row r="311" spans="1:5" ht="14.25" customHeight="1">
      <c r="A311" s="14" t="s">
        <v>413</v>
      </c>
      <c r="B311" s="14" t="s">
        <v>244</v>
      </c>
      <c r="C311" s="22">
        <v>39.1</v>
      </c>
      <c r="D311" s="23">
        <v>1.36</v>
      </c>
      <c r="E311" s="11"/>
    </row>
    <row r="312" spans="1:5" ht="14.25" customHeight="1">
      <c r="A312" s="14" t="s">
        <v>414</v>
      </c>
      <c r="B312" s="14" t="s">
        <v>118</v>
      </c>
      <c r="C312" s="22">
        <v>110.4</v>
      </c>
      <c r="D312" s="23">
        <v>0.96</v>
      </c>
      <c r="E312" s="11"/>
    </row>
    <row r="313" spans="1:5" ht="14.25" customHeight="1">
      <c r="A313" s="14" t="s">
        <v>414</v>
      </c>
      <c r="B313" s="14" t="s">
        <v>244</v>
      </c>
      <c r="C313" s="22">
        <v>110.4</v>
      </c>
      <c r="D313" s="23">
        <v>0.96</v>
      </c>
      <c r="E313" s="11"/>
    </row>
    <row r="314" spans="1:5" ht="14.25" customHeight="1">
      <c r="A314" s="14" t="s">
        <v>416</v>
      </c>
      <c r="B314" s="14" t="s">
        <v>254</v>
      </c>
      <c r="C314" s="22">
        <v>70.099999999999994</v>
      </c>
      <c r="D314" s="23">
        <v>0</v>
      </c>
      <c r="E314" s="11"/>
    </row>
    <row r="315" spans="1:5" ht="14.25" customHeight="1">
      <c r="A315" s="14" t="s">
        <v>286</v>
      </c>
      <c r="B315" s="14" t="s">
        <v>254</v>
      </c>
      <c r="C315" s="22">
        <v>80</v>
      </c>
      <c r="D315" s="23"/>
      <c r="E315" s="11"/>
    </row>
    <row r="316" spans="1:5" ht="14.25" customHeight="1">
      <c r="A316" s="14" t="s">
        <v>417</v>
      </c>
      <c r="B316" s="11"/>
      <c r="C316" s="22">
        <v>3190.7</v>
      </c>
      <c r="D316" s="16"/>
      <c r="E316" s="11"/>
    </row>
    <row r="317" spans="1:5" ht="14.25" customHeight="1">
      <c r="A317" s="14" t="s">
        <v>288</v>
      </c>
      <c r="B317" s="14" t="s">
        <v>289</v>
      </c>
      <c r="C317" s="22">
        <v>39</v>
      </c>
      <c r="D317" s="16"/>
      <c r="E317" s="11"/>
    </row>
    <row r="318" spans="1:5" ht="14.25" customHeight="1">
      <c r="A318" s="14" t="s">
        <v>418</v>
      </c>
      <c r="B318" s="14" t="s">
        <v>419</v>
      </c>
      <c r="C318" s="22">
        <v>3190.7</v>
      </c>
      <c r="D318" s="16"/>
      <c r="E318" s="11"/>
    </row>
    <row r="319" spans="1:5" ht="14.25" customHeight="1">
      <c r="A319" s="14" t="s">
        <v>418</v>
      </c>
      <c r="B319" s="14" t="s">
        <v>420</v>
      </c>
      <c r="C319" s="22">
        <v>3630.45</v>
      </c>
      <c r="D319" s="16"/>
      <c r="E319" s="11"/>
    </row>
    <row r="320" spans="1:5" ht="14.25" customHeight="1">
      <c r="A320" s="14" t="s">
        <v>421</v>
      </c>
      <c r="B320" s="14" t="s">
        <v>420</v>
      </c>
      <c r="C320" s="22">
        <v>2900</v>
      </c>
      <c r="D320" s="16"/>
      <c r="E320" s="11"/>
    </row>
    <row r="321" spans="1:5" ht="14.25" customHeight="1">
      <c r="A321" s="14" t="s">
        <v>422</v>
      </c>
      <c r="B321" s="11" t="s">
        <v>423</v>
      </c>
      <c r="C321" s="22">
        <v>365</v>
      </c>
      <c r="D321" s="16"/>
      <c r="E321" s="11"/>
    </row>
    <row r="322" spans="1:5" ht="14.25" customHeight="1">
      <c r="A322" s="14" t="s">
        <v>290</v>
      </c>
      <c r="B322" s="11" t="s">
        <v>291</v>
      </c>
      <c r="C322" s="22">
        <v>759.13</v>
      </c>
      <c r="D322" s="16"/>
      <c r="E322" s="11"/>
    </row>
    <row r="323" spans="1:5" ht="14.25" customHeight="1">
      <c r="A323" s="14"/>
      <c r="B323" s="11"/>
      <c r="C323" s="22"/>
      <c r="D323" s="16"/>
      <c r="E323" s="11"/>
    </row>
    <row r="324" spans="1:5" ht="14.25" customHeight="1">
      <c r="A324" s="13" t="s">
        <v>425</v>
      </c>
      <c r="B324" s="24"/>
      <c r="C324" s="22"/>
      <c r="D324" s="16"/>
      <c r="E324" s="11"/>
    </row>
    <row r="325" spans="1:5" ht="14.25" customHeight="1">
      <c r="A325" s="14" t="s">
        <v>298</v>
      </c>
      <c r="B325" s="14" t="s">
        <v>299</v>
      </c>
      <c r="C325" s="22">
        <v>264.5</v>
      </c>
      <c r="D325" s="25">
        <v>0.23</v>
      </c>
      <c r="E325" s="11"/>
    </row>
    <row r="326" spans="1:5" ht="14.25" customHeight="1">
      <c r="A326" s="14" t="s">
        <v>300</v>
      </c>
      <c r="B326" s="24" t="s">
        <v>299</v>
      </c>
      <c r="C326" s="22">
        <v>287.5</v>
      </c>
      <c r="D326" s="16">
        <v>0.25</v>
      </c>
      <c r="E326" s="11"/>
    </row>
    <row r="327" spans="1:5" ht="14.25" customHeight="1">
      <c r="A327" s="14" t="s">
        <v>302</v>
      </c>
      <c r="B327" s="24" t="s">
        <v>299</v>
      </c>
      <c r="C327" s="22">
        <v>379.5</v>
      </c>
      <c r="D327" s="16">
        <v>0.33</v>
      </c>
      <c r="E327" s="11"/>
    </row>
    <row r="328" spans="1:5" ht="14.25" customHeight="1">
      <c r="A328" s="14" t="s">
        <v>304</v>
      </c>
      <c r="B328" s="24" t="s">
        <v>299</v>
      </c>
      <c r="C328" s="22">
        <v>379.5</v>
      </c>
      <c r="D328" s="16">
        <v>0.33</v>
      </c>
      <c r="E328" s="11"/>
    </row>
    <row r="329" spans="1:5" ht="14.25" customHeight="1">
      <c r="A329" s="14" t="s">
        <v>306</v>
      </c>
      <c r="B329" s="24" t="s">
        <v>299</v>
      </c>
      <c r="C329" s="22">
        <v>264.5</v>
      </c>
      <c r="D329" s="16">
        <v>0.23</v>
      </c>
      <c r="E329" s="11"/>
    </row>
    <row r="330" spans="1:5" ht="14.25" customHeight="1">
      <c r="A330" s="14" t="s">
        <v>308</v>
      </c>
      <c r="B330" s="24" t="s">
        <v>299</v>
      </c>
      <c r="C330" s="22">
        <v>379.5</v>
      </c>
      <c r="D330" s="16">
        <v>0.33</v>
      </c>
      <c r="E330" s="11"/>
    </row>
    <row r="331" spans="1:5" ht="14.25" customHeight="1">
      <c r="A331" s="14" t="s">
        <v>309</v>
      </c>
      <c r="B331" s="24" t="s">
        <v>299</v>
      </c>
      <c r="C331" s="22">
        <v>264.5</v>
      </c>
      <c r="D331" s="16">
        <v>0.23</v>
      </c>
      <c r="E331" s="11"/>
    </row>
    <row r="332" spans="1:5" ht="14.25" customHeight="1">
      <c r="A332" s="14" t="s">
        <v>125</v>
      </c>
      <c r="B332" s="24" t="s">
        <v>311</v>
      </c>
      <c r="C332" s="22">
        <v>264.5</v>
      </c>
      <c r="D332" s="16">
        <v>0.23</v>
      </c>
      <c r="E332" s="11"/>
    </row>
    <row r="333" spans="1:5" ht="14.25" customHeight="1">
      <c r="A333" s="14" t="s">
        <v>313</v>
      </c>
      <c r="B333" s="24" t="s">
        <v>299</v>
      </c>
      <c r="C333" s="22">
        <v>264.5</v>
      </c>
      <c r="D333" s="16">
        <v>0.23</v>
      </c>
      <c r="E333" s="11"/>
    </row>
    <row r="334" spans="1:5" ht="14.25" customHeight="1">
      <c r="A334" s="14" t="s">
        <v>316</v>
      </c>
      <c r="B334" s="24" t="s">
        <v>299</v>
      </c>
      <c r="C334" s="22">
        <v>379.5</v>
      </c>
      <c r="D334" s="16">
        <v>0.33</v>
      </c>
      <c r="E334" s="11"/>
    </row>
    <row r="335" spans="1:5" ht="14.25" customHeight="1">
      <c r="A335" s="14" t="s">
        <v>318</v>
      </c>
      <c r="B335" s="24" t="s">
        <v>299</v>
      </c>
      <c r="C335" s="22">
        <v>379.5</v>
      </c>
      <c r="D335" s="16">
        <v>0.33</v>
      </c>
      <c r="E335" s="11"/>
    </row>
    <row r="336" spans="1:5" ht="14.25" customHeight="1">
      <c r="A336" s="14" t="s">
        <v>319</v>
      </c>
      <c r="B336" s="24" t="s">
        <v>299</v>
      </c>
      <c r="C336" s="22">
        <v>264.5</v>
      </c>
      <c r="D336" s="16">
        <v>0.23</v>
      </c>
      <c r="E336" s="11"/>
    </row>
    <row r="337" spans="1:5" ht="14.25" customHeight="1">
      <c r="A337" s="14" t="s">
        <v>322</v>
      </c>
      <c r="B337" s="24" t="s">
        <v>299</v>
      </c>
      <c r="C337" s="22">
        <v>264.5</v>
      </c>
      <c r="D337" s="16">
        <v>0.23</v>
      </c>
      <c r="E337" s="11"/>
    </row>
    <row r="338" spans="1:5" ht="14.25" customHeight="1">
      <c r="A338" s="14" t="s">
        <v>326</v>
      </c>
      <c r="B338" s="24" t="s">
        <v>299</v>
      </c>
      <c r="C338" s="22">
        <v>2875</v>
      </c>
      <c r="D338" s="16">
        <v>0.26</v>
      </c>
      <c r="E338" s="11"/>
    </row>
    <row r="339" spans="1:5" ht="14.25" customHeight="1">
      <c r="A339" s="14" t="s">
        <v>328</v>
      </c>
      <c r="B339" s="24" t="s">
        <v>299</v>
      </c>
      <c r="C339" s="22">
        <v>2875</v>
      </c>
      <c r="D339" s="16">
        <v>0.26</v>
      </c>
      <c r="E339" s="11"/>
    </row>
    <row r="340" spans="1:5" ht="14.25" customHeight="1">
      <c r="A340" s="14" t="s">
        <v>330</v>
      </c>
      <c r="B340" s="24" t="s">
        <v>299</v>
      </c>
      <c r="C340" s="22">
        <v>886.84</v>
      </c>
      <c r="D340" s="16">
        <v>0.73</v>
      </c>
      <c r="E340" s="11"/>
    </row>
    <row r="341" spans="1:5" ht="14.25" customHeight="1">
      <c r="A341" s="14" t="s">
        <v>135</v>
      </c>
      <c r="B341" s="24" t="s">
        <v>299</v>
      </c>
      <c r="C341" s="22">
        <v>575</v>
      </c>
      <c r="D341" s="16">
        <v>0.5</v>
      </c>
      <c r="E341" s="11"/>
    </row>
    <row r="342" spans="1:5" ht="14.25" customHeight="1">
      <c r="A342" s="14" t="s">
        <v>332</v>
      </c>
      <c r="B342" s="24" t="s">
        <v>299</v>
      </c>
      <c r="C342" s="22">
        <v>287</v>
      </c>
      <c r="D342" s="16">
        <v>0.25</v>
      </c>
      <c r="E342" s="11"/>
    </row>
    <row r="343" spans="1:5" ht="14.25" customHeight="1">
      <c r="A343" s="14" t="s">
        <v>426</v>
      </c>
      <c r="B343" s="24" t="s">
        <v>299</v>
      </c>
      <c r="C343" s="22">
        <v>287</v>
      </c>
      <c r="D343" s="16">
        <v>0.25</v>
      </c>
      <c r="E343" s="11"/>
    </row>
    <row r="344" spans="1:5" ht="14.25" customHeight="1">
      <c r="A344" s="14" t="s">
        <v>335</v>
      </c>
      <c r="B344" s="14" t="s">
        <v>299</v>
      </c>
      <c r="C344" s="22">
        <v>264.5</v>
      </c>
      <c r="D344" s="25">
        <v>0.23</v>
      </c>
      <c r="E344" s="11"/>
    </row>
    <row r="345" spans="1:5" ht="14.25" customHeight="1">
      <c r="A345" s="14" t="s">
        <v>427</v>
      </c>
      <c r="B345" s="14" t="s">
        <v>299</v>
      </c>
      <c r="C345" s="22">
        <v>575</v>
      </c>
      <c r="D345" s="25">
        <v>0.5</v>
      </c>
      <c r="E345" s="11"/>
    </row>
    <row r="346" spans="1:5" ht="14.25" customHeight="1">
      <c r="A346" s="14" t="s">
        <v>337</v>
      </c>
      <c r="B346" s="24" t="s">
        <v>299</v>
      </c>
      <c r="C346" s="22">
        <v>747.5</v>
      </c>
      <c r="D346" s="16">
        <v>0.65</v>
      </c>
      <c r="E346" s="11"/>
    </row>
    <row r="347" spans="1:5" ht="14.25" customHeight="1">
      <c r="A347" s="14" t="s">
        <v>338</v>
      </c>
      <c r="B347" s="24" t="s">
        <v>299</v>
      </c>
      <c r="C347" s="22">
        <v>575</v>
      </c>
      <c r="D347" s="16">
        <v>0.5</v>
      </c>
      <c r="E347" s="11"/>
    </row>
    <row r="348" spans="1:5" ht="14.25" customHeight="1">
      <c r="A348" s="14" t="s">
        <v>340</v>
      </c>
      <c r="B348" s="24" t="s">
        <v>341</v>
      </c>
      <c r="C348" s="22">
        <v>575</v>
      </c>
      <c r="D348" s="16">
        <v>0.5</v>
      </c>
      <c r="E348" s="11"/>
    </row>
    <row r="349" spans="1:5" ht="14.25" customHeight="1">
      <c r="A349" s="14" t="s">
        <v>114</v>
      </c>
      <c r="B349" s="24" t="s">
        <v>299</v>
      </c>
      <c r="C349" s="22">
        <v>575</v>
      </c>
      <c r="D349" s="16">
        <v>0.5</v>
      </c>
      <c r="E349" s="11"/>
    </row>
    <row r="350" spans="1:5" ht="14.25" customHeight="1">
      <c r="A350" s="14" t="s">
        <v>98</v>
      </c>
      <c r="B350" s="24" t="s">
        <v>299</v>
      </c>
      <c r="C350" s="22">
        <v>805</v>
      </c>
      <c r="D350" s="16">
        <v>0.7</v>
      </c>
      <c r="E350" s="11"/>
    </row>
    <row r="351" spans="1:5" ht="14.25" customHeight="1">
      <c r="A351" s="14" t="s">
        <v>343</v>
      </c>
      <c r="B351" s="14" t="s">
        <v>299</v>
      </c>
      <c r="C351" s="22">
        <v>575</v>
      </c>
      <c r="D351" s="16">
        <v>0.5</v>
      </c>
      <c r="E351" s="11"/>
    </row>
    <row r="352" spans="1:5" ht="14.25" customHeight="1">
      <c r="A352" s="14" t="s">
        <v>428</v>
      </c>
      <c r="B352" s="14" t="s">
        <v>429</v>
      </c>
      <c r="C352" s="22">
        <v>36.35</v>
      </c>
      <c r="D352" s="16">
        <v>0.49</v>
      </c>
      <c r="E352" s="11"/>
    </row>
    <row r="353" spans="1:5" ht="14.25" customHeight="1">
      <c r="A353" s="14" t="s">
        <v>347</v>
      </c>
      <c r="B353" s="14" t="s">
        <v>348</v>
      </c>
      <c r="C353" s="22">
        <v>30</v>
      </c>
      <c r="D353" s="16">
        <v>30</v>
      </c>
      <c r="E353" s="11"/>
    </row>
    <row r="354" spans="1:5" ht="14.25" customHeight="1">
      <c r="A354" s="13" t="s">
        <v>430</v>
      </c>
      <c r="B354" s="11"/>
      <c r="C354" s="22">
        <v>10.35</v>
      </c>
      <c r="D354" s="16">
        <v>0.45</v>
      </c>
      <c r="E354" s="11"/>
    </row>
    <row r="355" spans="1:5" ht="14.25" customHeight="1">
      <c r="A355" s="14" t="s">
        <v>349</v>
      </c>
      <c r="B355" s="11" t="s">
        <v>67</v>
      </c>
      <c r="C355" s="22">
        <v>100</v>
      </c>
      <c r="D355" s="16"/>
      <c r="E355" s="11"/>
    </row>
    <row r="356" spans="1:5" ht="14.25" customHeight="1">
      <c r="A356" s="14"/>
      <c r="B356" s="11"/>
      <c r="C356" s="22"/>
      <c r="D356" s="16"/>
      <c r="E356" s="11"/>
    </row>
    <row r="357" spans="1:5" ht="14.25" customHeight="1">
      <c r="A357" s="26" t="s">
        <v>431</v>
      </c>
      <c r="B357" s="11"/>
      <c r="C357" s="21"/>
      <c r="D357" s="10"/>
      <c r="E357" s="11"/>
    </row>
    <row r="358" spans="1:5" ht="14.25" customHeight="1">
      <c r="A358" s="7" t="s">
        <v>3</v>
      </c>
      <c r="B358" s="11"/>
      <c r="C358" s="21"/>
      <c r="D358" s="10"/>
      <c r="E358" s="11"/>
    </row>
    <row r="359" spans="1:5" ht="17.25" customHeight="1">
      <c r="A359" s="27" t="s">
        <v>351</v>
      </c>
      <c r="B359" s="27" t="s">
        <v>352</v>
      </c>
      <c r="C359" s="22">
        <v>130</v>
      </c>
      <c r="D359" s="16"/>
      <c r="E359" s="11"/>
    </row>
    <row r="360" spans="1:5" ht="17.25" customHeight="1">
      <c r="A360" s="27" t="s">
        <v>353</v>
      </c>
      <c r="B360" s="27" t="s">
        <v>352</v>
      </c>
      <c r="C360" s="22">
        <v>115</v>
      </c>
      <c r="D360" s="16"/>
      <c r="E360" s="11"/>
    </row>
    <row r="361" spans="1:5" ht="17.25" customHeight="1">
      <c r="A361" s="27" t="s">
        <v>354</v>
      </c>
      <c r="B361" s="27" t="s">
        <v>352</v>
      </c>
      <c r="C361" s="22">
        <v>130</v>
      </c>
      <c r="D361" s="16"/>
      <c r="E361" s="11"/>
    </row>
    <row r="362" spans="1:5" ht="17.25" customHeight="1">
      <c r="A362" s="27" t="s">
        <v>355</v>
      </c>
      <c r="B362" s="27" t="s">
        <v>352</v>
      </c>
      <c r="C362" s="22">
        <v>185</v>
      </c>
      <c r="D362" s="16"/>
      <c r="E362" s="11"/>
    </row>
    <row r="363" spans="1:5" ht="17.25" customHeight="1">
      <c r="A363" s="27" t="s">
        <v>357</v>
      </c>
      <c r="B363" s="27" t="s">
        <v>432</v>
      </c>
      <c r="C363" s="22">
        <v>115</v>
      </c>
      <c r="D363" s="16"/>
      <c r="E363" s="11"/>
    </row>
    <row r="364" spans="1:5" ht="14.25" customHeight="1">
      <c r="A364" s="27" t="s">
        <v>358</v>
      </c>
      <c r="B364" s="27" t="s">
        <v>433</v>
      </c>
      <c r="C364" s="22">
        <v>115</v>
      </c>
      <c r="D364" s="16"/>
      <c r="E364" s="11"/>
    </row>
    <row r="365" spans="1:5" ht="14.25" customHeight="1">
      <c r="A365" s="27" t="s">
        <v>360</v>
      </c>
      <c r="B365" s="27" t="s">
        <v>434</v>
      </c>
      <c r="C365" s="22">
        <v>115</v>
      </c>
      <c r="D365" s="16"/>
      <c r="E365" s="11"/>
    </row>
    <row r="366" spans="1:5" ht="14.25" customHeight="1">
      <c r="A366" s="27" t="s">
        <v>360</v>
      </c>
      <c r="B366" s="27" t="s">
        <v>435</v>
      </c>
      <c r="C366" s="22">
        <v>115</v>
      </c>
      <c r="D366" s="16"/>
      <c r="E366" s="11"/>
    </row>
    <row r="367" spans="1:5" ht="14.25" customHeight="1">
      <c r="A367" s="27" t="s">
        <v>360</v>
      </c>
      <c r="B367" s="27" t="s">
        <v>436</v>
      </c>
      <c r="C367" s="22">
        <v>115</v>
      </c>
      <c r="D367" s="16"/>
      <c r="E367" s="11"/>
    </row>
    <row r="368" spans="1:5" ht="14.25" hidden="1" customHeight="1">
      <c r="A368" s="27" t="s">
        <v>360</v>
      </c>
      <c r="B368" s="27" t="s">
        <v>437</v>
      </c>
      <c r="C368" s="22">
        <v>115</v>
      </c>
      <c r="D368" s="16"/>
      <c r="E368" s="11"/>
    </row>
    <row r="369" spans="1:5" ht="14.25" hidden="1" customHeight="1">
      <c r="A369" s="27" t="s">
        <v>360</v>
      </c>
      <c r="B369" s="27" t="s">
        <v>438</v>
      </c>
      <c r="C369" s="22">
        <v>115</v>
      </c>
      <c r="D369" s="16"/>
      <c r="E369" s="11"/>
    </row>
    <row r="370" spans="1:5" ht="14.25" hidden="1" customHeight="1">
      <c r="A370" s="27" t="s">
        <v>362</v>
      </c>
      <c r="B370" s="27" t="s">
        <v>363</v>
      </c>
      <c r="C370" s="22">
        <v>35</v>
      </c>
      <c r="D370" s="16"/>
      <c r="E370" s="11"/>
    </row>
    <row r="371" spans="1:5" ht="14.25" hidden="1" customHeight="1">
      <c r="A371" s="27" t="s">
        <v>366</v>
      </c>
      <c r="B371" s="27" t="s">
        <v>352</v>
      </c>
      <c r="C371" s="22">
        <v>65</v>
      </c>
      <c r="D371" s="16"/>
      <c r="E371" s="11"/>
    </row>
    <row r="372" spans="1:5" ht="14.25" hidden="1" customHeight="1">
      <c r="A372" s="27" t="s">
        <v>367</v>
      </c>
      <c r="B372" s="27" t="s">
        <v>352</v>
      </c>
      <c r="C372" s="22">
        <v>75</v>
      </c>
      <c r="D372" s="16"/>
      <c r="E372" s="11"/>
    </row>
    <row r="373" spans="1:5" ht="14.25" hidden="1" customHeight="1">
      <c r="A373" s="27" t="s">
        <v>368</v>
      </c>
      <c r="B373" s="27" t="s">
        <v>369</v>
      </c>
      <c r="C373" s="22">
        <v>130</v>
      </c>
      <c r="D373" s="16"/>
      <c r="E373" s="11"/>
    </row>
    <row r="374" spans="1:5" ht="14.25" hidden="1" customHeight="1">
      <c r="A374" s="27" t="s">
        <v>371</v>
      </c>
      <c r="B374" s="27" t="s">
        <v>75</v>
      </c>
      <c r="C374" s="22">
        <v>25</v>
      </c>
      <c r="D374" s="16"/>
      <c r="E374" s="11"/>
    </row>
    <row r="375" spans="1:5" ht="14.25" customHeight="1">
      <c r="A375" s="11" t="s">
        <v>439</v>
      </c>
      <c r="B375" s="11"/>
      <c r="C375" s="21">
        <v>198</v>
      </c>
      <c r="D375" s="16"/>
      <c r="E375" s="11"/>
    </row>
    <row r="376" spans="1:5" ht="14.25" customHeight="1">
      <c r="A376" s="11" t="s">
        <v>372</v>
      </c>
      <c r="B376" s="11"/>
      <c r="C376" s="21">
        <v>95</v>
      </c>
      <c r="D376" s="16"/>
      <c r="E376" s="11"/>
    </row>
    <row r="377" spans="1:5" ht="14.25" customHeight="1">
      <c r="A377" s="27" t="s">
        <v>376</v>
      </c>
      <c r="B377" s="11"/>
      <c r="C377" s="21">
        <v>80</v>
      </c>
      <c r="D377" s="16"/>
      <c r="E377" s="11"/>
    </row>
    <row r="378" spans="1:5" ht="11.25" customHeight="1">
      <c r="A378" s="11" t="s">
        <v>442</v>
      </c>
      <c r="B378" s="31"/>
      <c r="C378" s="5">
        <v>115</v>
      </c>
      <c r="D378" s="4"/>
      <c r="E378" s="4"/>
    </row>
    <row r="379" spans="1:5" ht="14.25" customHeight="1">
      <c r="A379" s="4" t="s">
        <v>444</v>
      </c>
      <c r="B379" s="5"/>
      <c r="C379" s="5">
        <v>350</v>
      </c>
      <c r="D379" s="4"/>
      <c r="E379" s="4"/>
    </row>
    <row r="380" spans="1:5" ht="14.25" customHeight="1">
      <c r="A380" s="4" t="s">
        <v>446</v>
      </c>
      <c r="B380" s="5"/>
      <c r="C380" s="5">
        <v>590</v>
      </c>
      <c r="D380" s="4"/>
      <c r="E380" s="4"/>
    </row>
    <row r="381" spans="1:5" ht="14.25" customHeight="1">
      <c r="A381" s="4" t="s">
        <v>447</v>
      </c>
      <c r="B381" s="5"/>
      <c r="C381" s="5">
        <v>146</v>
      </c>
      <c r="D381" s="4"/>
      <c r="E381" s="4"/>
    </row>
    <row r="382" spans="1:5" ht="14.25" customHeight="1">
      <c r="A382" s="4" t="s">
        <v>448</v>
      </c>
      <c r="B382" s="5"/>
      <c r="C382" s="5">
        <v>410</v>
      </c>
      <c r="D382" s="4"/>
      <c r="E382" s="4"/>
    </row>
    <row r="383" spans="1:5" ht="14.25" customHeight="1">
      <c r="A383" s="4" t="s">
        <v>449</v>
      </c>
      <c r="B383" s="5"/>
      <c r="C383" s="5">
        <v>280</v>
      </c>
      <c r="D383" s="4"/>
      <c r="E383" s="4"/>
    </row>
    <row r="384" spans="1:5" ht="14.25" customHeight="1">
      <c r="A384" s="4" t="s">
        <v>450</v>
      </c>
      <c r="B384" s="5"/>
      <c r="C384" s="5">
        <v>1630</v>
      </c>
      <c r="D384" s="4"/>
      <c r="E384" s="4"/>
    </row>
    <row r="385" spans="1:5" ht="14.25" customHeight="1">
      <c r="A385" s="4" t="s">
        <v>451</v>
      </c>
      <c r="B385" s="5"/>
      <c r="C385" s="5">
        <v>250</v>
      </c>
      <c r="D385" s="4"/>
      <c r="E385" s="4"/>
    </row>
    <row r="386" spans="1:5" ht="14.25" customHeight="1">
      <c r="A386" s="4" t="s">
        <v>452</v>
      </c>
      <c r="B386" s="5"/>
      <c r="C386" s="5">
        <v>100</v>
      </c>
      <c r="D386" s="4"/>
      <c r="E386" s="4"/>
    </row>
    <row r="387" spans="1:5" ht="14.25" customHeight="1">
      <c r="A387" s="28" t="s">
        <v>453</v>
      </c>
      <c r="B387" s="29"/>
      <c r="C387" s="29">
        <v>2</v>
      </c>
      <c r="D387" s="4"/>
      <c r="E387" s="4"/>
    </row>
    <row r="388" spans="1:5" ht="14.25" customHeight="1">
      <c r="A388" s="28" t="s">
        <v>454</v>
      </c>
      <c r="B388" s="29"/>
      <c r="C388" s="29">
        <v>450</v>
      </c>
      <c r="D388" s="4"/>
      <c r="E388" s="4"/>
    </row>
    <row r="389" spans="1:5" ht="14.25" customHeight="1">
      <c r="A389" s="4" t="s">
        <v>455</v>
      </c>
      <c r="B389" s="5"/>
      <c r="C389" s="5">
        <v>100</v>
      </c>
      <c r="D389" s="4"/>
      <c r="E389" s="4"/>
    </row>
    <row r="390" spans="1:5" ht="14.25" customHeight="1">
      <c r="A390" s="4" t="s">
        <v>456</v>
      </c>
      <c r="B390" s="5"/>
      <c r="C390" s="5">
        <v>130</v>
      </c>
      <c r="D390" s="4"/>
      <c r="E390" s="4"/>
    </row>
  </sheetData>
  <pageMargins left="0.7" right="0.7" top="0.75" bottom="0.75" header="0" footer="0"/>
  <pageSetup paperSize="9" orientation="portrait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topLeftCell="A10" workbookViewId="0">
      <selection activeCell="E33" sqref="E33"/>
    </sheetView>
  </sheetViews>
  <sheetFormatPr defaultColWidth="14.44140625" defaultRowHeight="15" customHeight="1"/>
  <cols>
    <col min="1" max="1" width="32.88671875" customWidth="1"/>
    <col min="2" max="2" width="11" customWidth="1"/>
    <col min="3" max="3" width="9.5546875" customWidth="1"/>
    <col min="4" max="4" width="14" customWidth="1"/>
    <col min="5" max="5" width="14.109375" customWidth="1"/>
    <col min="6" max="6" width="13.33203125" customWidth="1"/>
    <col min="7" max="11" width="8.6640625" customWidth="1"/>
  </cols>
  <sheetData>
    <row r="1" spans="1:6">
      <c r="A1" s="119"/>
      <c r="B1" s="117"/>
      <c r="C1" s="117"/>
      <c r="D1" s="119"/>
      <c r="E1" s="119"/>
      <c r="F1" s="119"/>
    </row>
    <row r="2" spans="1:6">
      <c r="A2" s="575" t="s">
        <v>660</v>
      </c>
      <c r="B2" s="542"/>
      <c r="C2" s="542"/>
      <c r="D2" s="542"/>
      <c r="E2" s="542"/>
      <c r="F2" s="119"/>
    </row>
    <row r="3" spans="1:6" ht="15" customHeight="1">
      <c r="A3" s="573" t="s">
        <v>469</v>
      </c>
      <c r="B3" s="539"/>
      <c r="C3" s="539"/>
      <c r="D3" s="539"/>
      <c r="E3" s="539"/>
      <c r="F3" s="540"/>
    </row>
    <row r="4" spans="1:6">
      <c r="A4" s="273" t="s">
        <v>470</v>
      </c>
      <c r="B4" s="307" t="s">
        <v>471</v>
      </c>
      <c r="C4" s="307" t="s">
        <v>472</v>
      </c>
      <c r="D4" s="38" t="s">
        <v>473</v>
      </c>
      <c r="E4" s="38" t="s">
        <v>661</v>
      </c>
      <c r="F4" s="273" t="s">
        <v>559</v>
      </c>
    </row>
    <row r="5" spans="1:6">
      <c r="A5" s="284" t="s">
        <v>662</v>
      </c>
      <c r="B5" s="285" t="s">
        <v>477</v>
      </c>
      <c r="C5" s="285">
        <v>13</v>
      </c>
      <c r="D5" s="45">
        <v>10000</v>
      </c>
      <c r="E5" s="45">
        <f>C5*D5</f>
        <v>130000</v>
      </c>
      <c r="F5" s="284"/>
    </row>
    <row r="6" spans="1:6">
      <c r="A6" s="273" t="s">
        <v>561</v>
      </c>
      <c r="B6" s="307"/>
      <c r="C6" s="307"/>
      <c r="D6" s="38"/>
      <c r="E6" s="38">
        <f>SUM(E5)</f>
        <v>130000</v>
      </c>
      <c r="F6" s="158">
        <f>E6/2</f>
        <v>65000</v>
      </c>
    </row>
    <row r="7" spans="1:6" ht="15" customHeight="1">
      <c r="A7" s="573" t="s">
        <v>539</v>
      </c>
      <c r="B7" s="539"/>
      <c r="C7" s="539"/>
      <c r="D7" s="539"/>
      <c r="E7" s="539"/>
      <c r="F7" s="540"/>
    </row>
    <row r="8" spans="1:6">
      <c r="A8" s="273" t="s">
        <v>470</v>
      </c>
      <c r="B8" s="307" t="s">
        <v>471</v>
      </c>
      <c r="C8" s="307" t="s">
        <v>479</v>
      </c>
      <c r="D8" s="38" t="s">
        <v>480</v>
      </c>
      <c r="E8" s="38" t="s">
        <v>481</v>
      </c>
      <c r="F8" s="38" t="s">
        <v>481</v>
      </c>
    </row>
    <row r="9" spans="1:6">
      <c r="A9" s="284" t="s">
        <v>663</v>
      </c>
      <c r="B9" s="285" t="s">
        <v>664</v>
      </c>
      <c r="C9" s="285">
        <v>150</v>
      </c>
      <c r="D9" s="45">
        <f>'Item list 2025 '!D318</f>
        <v>150</v>
      </c>
      <c r="E9" s="45">
        <f t="shared" ref="E9:E13" si="0">D9*C9</f>
        <v>22500</v>
      </c>
      <c r="F9" s="102">
        <f t="shared" ref="F9:F13" si="1">E9/2</f>
        <v>11250</v>
      </c>
    </row>
    <row r="10" spans="1:6">
      <c r="A10" s="284" t="s">
        <v>25</v>
      </c>
      <c r="B10" s="285" t="s">
        <v>484</v>
      </c>
      <c r="C10" s="285">
        <v>2.5</v>
      </c>
      <c r="D10" s="45">
        <f>'Item list 2025 '!D2</f>
        <v>600</v>
      </c>
      <c r="E10" s="45">
        <f t="shared" si="0"/>
        <v>1500</v>
      </c>
      <c r="F10" s="102">
        <f t="shared" si="1"/>
        <v>750</v>
      </c>
    </row>
    <row r="11" spans="1:6">
      <c r="A11" s="284" t="s">
        <v>26</v>
      </c>
      <c r="B11" s="285" t="s">
        <v>484</v>
      </c>
      <c r="C11" s="285">
        <v>1.5</v>
      </c>
      <c r="D11" s="45">
        <f>'Item list 2025 '!D3</f>
        <v>600</v>
      </c>
      <c r="E11" s="45">
        <f t="shared" si="0"/>
        <v>900</v>
      </c>
      <c r="F11" s="102">
        <f t="shared" si="1"/>
        <v>450</v>
      </c>
    </row>
    <row r="12" spans="1:6">
      <c r="A12" s="284" t="s">
        <v>27</v>
      </c>
      <c r="B12" s="285" t="s">
        <v>484</v>
      </c>
      <c r="C12" s="285">
        <v>1.5</v>
      </c>
      <c r="D12" s="45">
        <f>'Item list 2025 '!D4</f>
        <v>600</v>
      </c>
      <c r="E12" s="45">
        <f t="shared" si="0"/>
        <v>900</v>
      </c>
      <c r="F12" s="102">
        <f t="shared" si="1"/>
        <v>450</v>
      </c>
    </row>
    <row r="13" spans="1:6">
      <c r="A13" s="284" t="s">
        <v>543</v>
      </c>
      <c r="B13" s="285" t="s">
        <v>490</v>
      </c>
      <c r="C13" s="285">
        <v>100</v>
      </c>
      <c r="D13" s="45">
        <f>'Item list 2025 '!E8</f>
        <v>10</v>
      </c>
      <c r="E13" s="45">
        <f t="shared" si="0"/>
        <v>1000</v>
      </c>
      <c r="F13" s="102">
        <f t="shared" si="1"/>
        <v>500</v>
      </c>
    </row>
    <row r="14" spans="1:6" ht="15" customHeight="1">
      <c r="A14" s="574" t="s">
        <v>566</v>
      </c>
      <c r="B14" s="539"/>
      <c r="C14" s="539"/>
      <c r="D14" s="539"/>
      <c r="E14" s="540"/>
      <c r="F14" s="102"/>
    </row>
    <row r="15" spans="1:6">
      <c r="A15" s="284" t="s">
        <v>665</v>
      </c>
      <c r="B15" s="285" t="s">
        <v>168</v>
      </c>
      <c r="C15" s="285">
        <v>1</v>
      </c>
      <c r="D15" s="45">
        <f>'Item list 2025 '!D212</f>
        <v>220</v>
      </c>
      <c r="E15" s="45">
        <f>D15*C15</f>
        <v>220</v>
      </c>
      <c r="F15" s="102">
        <f>(C15*D15)</f>
        <v>220</v>
      </c>
    </row>
    <row r="16" spans="1:6" ht="15" customHeight="1">
      <c r="A16" s="538" t="s">
        <v>497</v>
      </c>
      <c r="B16" s="539"/>
      <c r="C16" s="539"/>
      <c r="D16" s="539"/>
      <c r="E16" s="540"/>
      <c r="F16" s="102"/>
    </row>
    <row r="17" spans="1:6">
      <c r="A17" s="284" t="s">
        <v>28</v>
      </c>
      <c r="B17" s="285" t="s">
        <v>499</v>
      </c>
      <c r="C17" s="285">
        <v>5</v>
      </c>
      <c r="D17" s="45">
        <f>'Item list 2025 '!D10</f>
        <v>85</v>
      </c>
      <c r="E17" s="45">
        <f t="shared" ref="E17:E22" si="2">D17*C17</f>
        <v>425</v>
      </c>
      <c r="F17" s="102">
        <f t="shared" ref="F17:F24" si="3">E17/2</f>
        <v>212.5</v>
      </c>
    </row>
    <row r="18" spans="1:6">
      <c r="A18" s="284" t="s">
        <v>568</v>
      </c>
      <c r="B18" s="285" t="s">
        <v>499</v>
      </c>
      <c r="C18" s="285">
        <v>15</v>
      </c>
      <c r="D18" s="45">
        <f>'Item list 2025 '!D10</f>
        <v>85</v>
      </c>
      <c r="E18" s="45">
        <f t="shared" si="2"/>
        <v>1275</v>
      </c>
      <c r="F18" s="102">
        <f t="shared" si="3"/>
        <v>637.5</v>
      </c>
    </row>
    <row r="19" spans="1:6">
      <c r="A19" s="284" t="s">
        <v>501</v>
      </c>
      <c r="B19" s="285" t="s">
        <v>499</v>
      </c>
      <c r="C19" s="285">
        <v>2</v>
      </c>
      <c r="D19" s="45">
        <f>'Item list 2025 '!D10</f>
        <v>85</v>
      </c>
      <c r="E19" s="45">
        <f t="shared" si="2"/>
        <v>170</v>
      </c>
      <c r="F19" s="102">
        <f t="shared" si="3"/>
        <v>85</v>
      </c>
    </row>
    <row r="20" spans="1:6">
      <c r="A20" s="284" t="s">
        <v>502</v>
      </c>
      <c r="B20" s="285" t="s">
        <v>499</v>
      </c>
      <c r="C20" s="285">
        <v>60</v>
      </c>
      <c r="D20" s="45">
        <f>'Item list 2025 '!D10</f>
        <v>85</v>
      </c>
      <c r="E20" s="45">
        <f t="shared" si="2"/>
        <v>5100</v>
      </c>
      <c r="F20" s="102">
        <f t="shared" si="3"/>
        <v>2550</v>
      </c>
    </row>
    <row r="21" spans="1:6">
      <c r="A21" s="40" t="s">
        <v>424</v>
      </c>
      <c r="B21" s="41" t="s">
        <v>506</v>
      </c>
      <c r="C21" s="41">
        <v>30</v>
      </c>
      <c r="D21" s="161">
        <f>'Item list 2025 '!E10</f>
        <v>11</v>
      </c>
      <c r="E21" s="161">
        <f t="shared" si="2"/>
        <v>330</v>
      </c>
      <c r="F21" s="102">
        <f t="shared" si="3"/>
        <v>165</v>
      </c>
    </row>
    <row r="22" spans="1:6">
      <c r="A22" s="284" t="s">
        <v>666</v>
      </c>
      <c r="B22" s="285" t="s">
        <v>740</v>
      </c>
      <c r="C22" s="285">
        <v>1</v>
      </c>
      <c r="D22" s="45">
        <f>'Item list 2025 '!D11</f>
        <v>550</v>
      </c>
      <c r="E22" s="45">
        <f t="shared" si="2"/>
        <v>550</v>
      </c>
      <c r="F22" s="102">
        <f>D22</f>
        <v>550</v>
      </c>
    </row>
    <row r="23" spans="1:6">
      <c r="A23" s="323" t="s">
        <v>509</v>
      </c>
      <c r="B23" s="337"/>
      <c r="C23" s="337"/>
      <c r="D23" s="136"/>
      <c r="E23" s="136">
        <f>SUM(E9:E22)</f>
        <v>34870</v>
      </c>
      <c r="F23" s="296">
        <f t="shared" si="3"/>
        <v>17435</v>
      </c>
    </row>
    <row r="24" spans="1:6">
      <c r="A24" s="327" t="s">
        <v>510</v>
      </c>
      <c r="B24" s="338"/>
      <c r="C24" s="338"/>
      <c r="D24" s="339"/>
      <c r="E24" s="339">
        <f>E6-E23</f>
        <v>95130</v>
      </c>
      <c r="F24" s="258">
        <f t="shared" si="3"/>
        <v>47565</v>
      </c>
    </row>
    <row r="25" spans="1:6">
      <c r="A25" s="340" t="s">
        <v>511</v>
      </c>
      <c r="B25" s="341"/>
      <c r="C25" s="341"/>
      <c r="D25" s="342"/>
      <c r="E25" s="260">
        <f t="shared" ref="E25:F25" si="4">E24/E6</f>
        <v>0.73176923076923073</v>
      </c>
      <c r="F25" s="260">
        <f t="shared" si="4"/>
        <v>0.73176923076923073</v>
      </c>
    </row>
    <row r="26" spans="1:6">
      <c r="A26" s="273" t="s">
        <v>667</v>
      </c>
      <c r="B26" s="307"/>
      <c r="C26" s="307"/>
      <c r="D26" s="38"/>
      <c r="E26" s="38">
        <f>E24/2</f>
        <v>47565</v>
      </c>
      <c r="F26" s="158">
        <f t="shared" ref="F26:F28" si="5">E26/2</f>
        <v>23782.5</v>
      </c>
    </row>
    <row r="27" spans="1:6">
      <c r="A27" s="273" t="s">
        <v>512</v>
      </c>
      <c r="B27" s="307" t="s">
        <v>513</v>
      </c>
      <c r="C27" s="307"/>
      <c r="D27" s="38"/>
      <c r="E27" s="38">
        <f>SUM(E23/C5)</f>
        <v>2682.3076923076924</v>
      </c>
      <c r="F27" s="158">
        <f t="shared" si="5"/>
        <v>1341.1538461538462</v>
      </c>
    </row>
    <row r="28" spans="1:6">
      <c r="A28" s="273" t="s">
        <v>514</v>
      </c>
      <c r="B28" s="307" t="s">
        <v>477</v>
      </c>
      <c r="C28" s="307"/>
      <c r="D28" s="38"/>
      <c r="E28" s="38">
        <f>SUM(E23/D5)</f>
        <v>3.4870000000000001</v>
      </c>
      <c r="F28" s="158">
        <f t="shared" si="5"/>
        <v>1.7435</v>
      </c>
    </row>
    <row r="29" spans="1:6">
      <c r="A29" s="119"/>
      <c r="B29" s="117"/>
      <c r="C29" s="117"/>
      <c r="D29" s="119"/>
      <c r="E29" s="119"/>
      <c r="F29" s="119"/>
    </row>
    <row r="30" spans="1:6">
      <c r="A30" s="119"/>
      <c r="B30" s="117"/>
      <c r="C30" s="117"/>
      <c r="D30" s="119"/>
      <c r="E30" s="119"/>
      <c r="F30" s="119"/>
    </row>
    <row r="31" spans="1:6">
      <c r="A31" s="113" t="s">
        <v>555</v>
      </c>
      <c r="B31" s="117"/>
      <c r="C31" s="117"/>
      <c r="D31" s="119"/>
      <c r="E31" s="119"/>
      <c r="F31" s="119"/>
    </row>
    <row r="32" spans="1:6">
      <c r="A32" s="119" t="s">
        <v>668</v>
      </c>
      <c r="B32" s="117"/>
      <c r="C32" s="117"/>
      <c r="D32" s="119"/>
      <c r="E32" s="119"/>
      <c r="F32" s="119"/>
    </row>
    <row r="33" spans="1:6">
      <c r="A33" s="119"/>
      <c r="B33" s="117"/>
      <c r="C33" s="117"/>
      <c r="D33" s="119"/>
      <c r="E33" s="119"/>
      <c r="F33" s="119"/>
    </row>
    <row r="34" spans="1:6">
      <c r="A34" s="119"/>
      <c r="B34" s="117"/>
      <c r="C34" s="117"/>
      <c r="D34" s="119"/>
      <c r="E34" s="119"/>
      <c r="F34" s="119"/>
    </row>
    <row r="35" spans="1:6">
      <c r="A35" s="119"/>
      <c r="B35" s="117"/>
      <c r="C35" s="117"/>
      <c r="D35" s="119"/>
      <c r="E35" s="119"/>
      <c r="F35" s="119"/>
    </row>
    <row r="36" spans="1:6">
      <c r="A36" s="119"/>
      <c r="B36" s="117"/>
      <c r="C36" s="117"/>
      <c r="D36" s="119"/>
      <c r="E36" s="119"/>
      <c r="F36" s="119"/>
    </row>
    <row r="37" spans="1:6">
      <c r="A37" s="119"/>
      <c r="B37" s="117"/>
      <c r="C37" s="117"/>
      <c r="D37" s="119"/>
      <c r="E37" s="119"/>
      <c r="F37" s="119"/>
    </row>
    <row r="38" spans="1:6">
      <c r="A38" s="119"/>
      <c r="B38" s="117"/>
      <c r="C38" s="117"/>
      <c r="D38" s="119"/>
      <c r="E38" s="119"/>
      <c r="F38" s="119"/>
    </row>
    <row r="39" spans="1:6" ht="15.6">
      <c r="A39" s="119"/>
      <c r="B39" s="117"/>
      <c r="C39" s="117"/>
      <c r="D39" s="119"/>
      <c r="E39" s="119"/>
      <c r="F39" s="119"/>
    </row>
    <row r="40" spans="1:6" ht="15.6">
      <c r="A40" s="119"/>
      <c r="B40" s="117"/>
      <c r="C40" s="117"/>
      <c r="D40" s="119"/>
      <c r="E40" s="119"/>
      <c r="F40" s="119"/>
    </row>
    <row r="41" spans="1:6" ht="15.6">
      <c r="A41" s="119"/>
      <c r="B41" s="117"/>
      <c r="C41" s="117"/>
      <c r="D41" s="119"/>
      <c r="E41" s="119"/>
      <c r="F41" s="119"/>
    </row>
    <row r="42" spans="1:6" ht="15.6">
      <c r="A42" s="119"/>
      <c r="B42" s="117"/>
      <c r="C42" s="117"/>
      <c r="D42" s="119"/>
      <c r="E42" s="119"/>
      <c r="F42" s="119"/>
    </row>
    <row r="43" spans="1:6" ht="15.6">
      <c r="A43" s="119"/>
      <c r="B43" s="117"/>
      <c r="C43" s="117"/>
      <c r="D43" s="119"/>
      <c r="E43" s="119"/>
      <c r="F43" s="119"/>
    </row>
    <row r="44" spans="1:6" ht="15.6">
      <c r="A44" s="119"/>
      <c r="B44" s="117"/>
      <c r="C44" s="117"/>
      <c r="D44" s="119"/>
      <c r="E44" s="119"/>
      <c r="F44" s="119"/>
    </row>
    <row r="45" spans="1:6" ht="15.6">
      <c r="A45" s="119"/>
      <c r="B45" s="117"/>
      <c r="C45" s="117"/>
      <c r="D45" s="119"/>
      <c r="E45" s="119"/>
      <c r="F45" s="119"/>
    </row>
    <row r="46" spans="1:6" ht="15.6">
      <c r="A46" s="119"/>
      <c r="B46" s="117"/>
      <c r="C46" s="117"/>
      <c r="D46" s="119"/>
      <c r="E46" s="119"/>
      <c r="F46" s="119"/>
    </row>
    <row r="47" spans="1:6" ht="15.6">
      <c r="A47" s="119"/>
      <c r="B47" s="117"/>
      <c r="C47" s="117"/>
      <c r="D47" s="119"/>
      <c r="E47" s="119"/>
      <c r="F47" s="119"/>
    </row>
    <row r="48" spans="1:6" ht="15.6">
      <c r="A48" s="119"/>
      <c r="B48" s="117"/>
      <c r="C48" s="117"/>
      <c r="D48" s="119"/>
      <c r="E48" s="119"/>
      <c r="F48" s="119"/>
    </row>
    <row r="49" spans="1:6" ht="15.6">
      <c r="A49" s="119"/>
      <c r="B49" s="117"/>
      <c r="C49" s="117"/>
      <c r="D49" s="119"/>
      <c r="E49" s="119"/>
      <c r="F49" s="119"/>
    </row>
    <row r="50" spans="1:6" ht="15.6">
      <c r="A50" s="119"/>
      <c r="B50" s="117"/>
      <c r="C50" s="117"/>
      <c r="D50" s="119"/>
      <c r="E50" s="119"/>
      <c r="F50" s="119"/>
    </row>
    <row r="51" spans="1:6" ht="15.6">
      <c r="A51" s="119"/>
      <c r="B51" s="117"/>
      <c r="C51" s="117"/>
      <c r="D51" s="119"/>
      <c r="E51" s="119"/>
      <c r="F51" s="119"/>
    </row>
    <row r="52" spans="1:6" ht="15.6">
      <c r="A52" s="119"/>
      <c r="B52" s="117"/>
      <c r="C52" s="117"/>
      <c r="D52" s="119"/>
      <c r="E52" s="119"/>
      <c r="F52" s="119"/>
    </row>
    <row r="53" spans="1:6" ht="15.6">
      <c r="A53" s="119"/>
      <c r="B53" s="117"/>
      <c r="C53" s="117"/>
      <c r="D53" s="119"/>
      <c r="E53" s="119"/>
      <c r="F53" s="119"/>
    </row>
    <row r="54" spans="1:6" ht="15.6">
      <c r="A54" s="119"/>
      <c r="B54" s="117"/>
      <c r="C54" s="117"/>
      <c r="D54" s="119"/>
      <c r="E54" s="119"/>
      <c r="F54" s="119"/>
    </row>
    <row r="55" spans="1:6" ht="15.6">
      <c r="A55" s="119"/>
      <c r="B55" s="117"/>
      <c r="C55" s="117"/>
      <c r="D55" s="119"/>
      <c r="E55" s="119"/>
      <c r="F55" s="119"/>
    </row>
    <row r="56" spans="1:6" ht="15.6">
      <c r="A56" s="119"/>
      <c r="B56" s="117"/>
      <c r="C56" s="117"/>
      <c r="D56" s="119"/>
      <c r="E56" s="119"/>
      <c r="F56" s="119"/>
    </row>
    <row r="57" spans="1:6" ht="15.6">
      <c r="A57" s="119"/>
      <c r="B57" s="117"/>
      <c r="C57" s="117"/>
      <c r="D57" s="119"/>
      <c r="E57" s="119"/>
      <c r="F57" s="119"/>
    </row>
    <row r="58" spans="1:6" ht="15.6">
      <c r="A58" s="119"/>
      <c r="B58" s="117"/>
      <c r="C58" s="117"/>
      <c r="D58" s="119"/>
      <c r="E58" s="119"/>
      <c r="F58" s="119"/>
    </row>
    <row r="59" spans="1:6" ht="15.6">
      <c r="A59" s="119"/>
      <c r="B59" s="117"/>
      <c r="C59" s="117"/>
      <c r="D59" s="119"/>
      <c r="E59" s="119"/>
      <c r="F59" s="119"/>
    </row>
    <row r="60" spans="1:6" ht="15.6">
      <c r="A60" s="119"/>
      <c r="B60" s="117"/>
      <c r="C60" s="117"/>
      <c r="D60" s="119"/>
      <c r="E60" s="119"/>
      <c r="F60" s="119"/>
    </row>
    <row r="61" spans="1:6" ht="15.6">
      <c r="A61" s="119"/>
      <c r="B61" s="117"/>
      <c r="C61" s="117"/>
      <c r="D61" s="119"/>
      <c r="E61" s="119"/>
      <c r="F61" s="119"/>
    </row>
    <row r="62" spans="1:6" ht="15.6">
      <c r="A62" s="119"/>
      <c r="B62" s="117"/>
      <c r="C62" s="117"/>
      <c r="D62" s="119"/>
      <c r="E62" s="119"/>
      <c r="F62" s="119"/>
    </row>
    <row r="63" spans="1:6" ht="15.6">
      <c r="A63" s="119"/>
      <c r="B63" s="117"/>
      <c r="C63" s="117"/>
      <c r="D63" s="119"/>
      <c r="E63" s="119"/>
      <c r="F63" s="119"/>
    </row>
    <row r="64" spans="1:6" ht="15.6">
      <c r="A64" s="119"/>
      <c r="B64" s="117"/>
      <c r="C64" s="117"/>
      <c r="D64" s="119"/>
      <c r="E64" s="119"/>
      <c r="F64" s="119"/>
    </row>
    <row r="65" spans="1:6" ht="15.6">
      <c r="A65" s="119"/>
      <c r="B65" s="117"/>
      <c r="C65" s="117"/>
      <c r="D65" s="119"/>
      <c r="E65" s="119"/>
      <c r="F65" s="119"/>
    </row>
    <row r="66" spans="1:6" ht="15.6">
      <c r="A66" s="119"/>
      <c r="B66" s="117"/>
      <c r="C66" s="117"/>
      <c r="D66" s="119"/>
      <c r="E66" s="119"/>
      <c r="F66" s="119"/>
    </row>
    <row r="67" spans="1:6" ht="15.6">
      <c r="A67" s="119"/>
      <c r="B67" s="117"/>
      <c r="C67" s="117"/>
      <c r="D67" s="119"/>
      <c r="E67" s="119"/>
      <c r="F67" s="119"/>
    </row>
    <row r="68" spans="1:6" ht="15.6">
      <c r="A68" s="119"/>
      <c r="B68" s="117"/>
      <c r="C68" s="117"/>
      <c r="D68" s="119"/>
      <c r="E68" s="119"/>
      <c r="F68" s="119"/>
    </row>
    <row r="69" spans="1:6" ht="15.6">
      <c r="A69" s="119"/>
      <c r="B69" s="117"/>
      <c r="C69" s="117"/>
      <c r="D69" s="119"/>
      <c r="E69" s="119"/>
      <c r="F69" s="119"/>
    </row>
    <row r="70" spans="1:6" ht="15.6">
      <c r="A70" s="119"/>
      <c r="B70" s="117"/>
      <c r="C70" s="117"/>
      <c r="D70" s="119"/>
      <c r="E70" s="119"/>
      <c r="F70" s="119"/>
    </row>
    <row r="71" spans="1:6" ht="15.6">
      <c r="A71" s="119"/>
      <c r="B71" s="117"/>
      <c r="C71" s="117"/>
      <c r="D71" s="119"/>
      <c r="E71" s="119"/>
      <c r="F71" s="119"/>
    </row>
    <row r="72" spans="1:6" ht="15.6">
      <c r="A72" s="119"/>
      <c r="B72" s="117"/>
      <c r="C72" s="117"/>
      <c r="D72" s="119"/>
      <c r="E72" s="119"/>
      <c r="F72" s="119"/>
    </row>
    <row r="73" spans="1:6" ht="15.6">
      <c r="A73" s="119"/>
      <c r="B73" s="117"/>
      <c r="C73" s="117"/>
      <c r="D73" s="119"/>
      <c r="E73" s="119"/>
      <c r="F73" s="119"/>
    </row>
    <row r="74" spans="1:6" ht="15.6">
      <c r="A74" s="119"/>
      <c r="B74" s="117"/>
      <c r="C74" s="117"/>
      <c r="D74" s="119"/>
      <c r="E74" s="119"/>
      <c r="F74" s="119"/>
    </row>
    <row r="75" spans="1:6" ht="15.6">
      <c r="A75" s="119"/>
      <c r="B75" s="117"/>
      <c r="C75" s="117"/>
      <c r="D75" s="119"/>
      <c r="E75" s="119"/>
      <c r="F75" s="119"/>
    </row>
    <row r="76" spans="1:6" ht="15.6">
      <c r="A76" s="119"/>
      <c r="B76" s="117"/>
      <c r="C76" s="117"/>
      <c r="D76" s="119"/>
      <c r="E76" s="119"/>
      <c r="F76" s="119"/>
    </row>
    <row r="77" spans="1:6" ht="15.6">
      <c r="A77" s="119"/>
      <c r="B77" s="117"/>
      <c r="C77" s="117"/>
      <c r="D77" s="119"/>
      <c r="E77" s="119"/>
      <c r="F77" s="119"/>
    </row>
    <row r="78" spans="1:6" ht="15.6">
      <c r="A78" s="119"/>
      <c r="B78" s="117"/>
      <c r="C78" s="117"/>
      <c r="D78" s="119"/>
      <c r="E78" s="119"/>
      <c r="F78" s="119"/>
    </row>
    <row r="79" spans="1:6" ht="15.6">
      <c r="A79" s="119"/>
      <c r="B79" s="117"/>
      <c r="C79" s="117"/>
      <c r="D79" s="119"/>
      <c r="E79" s="119"/>
      <c r="F79" s="119"/>
    </row>
    <row r="80" spans="1:6" ht="15.6">
      <c r="A80" s="119"/>
      <c r="B80" s="117"/>
      <c r="C80" s="117"/>
      <c r="D80" s="119"/>
      <c r="E80" s="119"/>
      <c r="F80" s="119"/>
    </row>
    <row r="81" spans="1:6" ht="15.6">
      <c r="A81" s="119"/>
      <c r="B81" s="117"/>
      <c r="C81" s="117"/>
      <c r="D81" s="119"/>
      <c r="E81" s="119"/>
      <c r="F81" s="119"/>
    </row>
    <row r="82" spans="1:6" ht="15.6">
      <c r="A82" s="119"/>
      <c r="B82" s="117"/>
      <c r="C82" s="117"/>
      <c r="D82" s="119"/>
      <c r="E82" s="119"/>
      <c r="F82" s="119"/>
    </row>
    <row r="83" spans="1:6" ht="15.6">
      <c r="A83" s="119"/>
      <c r="B83" s="117"/>
      <c r="C83" s="117"/>
      <c r="D83" s="119"/>
      <c r="E83" s="119"/>
      <c r="F83" s="119"/>
    </row>
    <row r="84" spans="1:6" ht="15.6">
      <c r="A84" s="119"/>
      <c r="B84" s="117"/>
      <c r="C84" s="117"/>
      <c r="D84" s="119"/>
      <c r="E84" s="119"/>
      <c r="F84" s="119"/>
    </row>
    <row r="85" spans="1:6" ht="15.6">
      <c r="A85" s="119"/>
      <c r="B85" s="117"/>
      <c r="C85" s="117"/>
      <c r="D85" s="119"/>
      <c r="E85" s="119"/>
      <c r="F85" s="119"/>
    </row>
    <row r="86" spans="1:6" ht="15.6">
      <c r="A86" s="119"/>
      <c r="B86" s="117"/>
      <c r="C86" s="117"/>
      <c r="D86" s="119"/>
      <c r="E86" s="119"/>
      <c r="F86" s="119"/>
    </row>
    <row r="87" spans="1:6" ht="15.6">
      <c r="A87" s="119"/>
      <c r="B87" s="117"/>
      <c r="C87" s="117"/>
      <c r="D87" s="119"/>
      <c r="E87" s="119"/>
      <c r="F87" s="119"/>
    </row>
    <row r="88" spans="1:6" ht="15.6">
      <c r="A88" s="119"/>
      <c r="B88" s="117"/>
      <c r="C88" s="117"/>
      <c r="D88" s="119"/>
      <c r="E88" s="119"/>
      <c r="F88" s="119"/>
    </row>
    <row r="89" spans="1:6" ht="15.6">
      <c r="A89" s="119"/>
      <c r="B89" s="117"/>
      <c r="C89" s="117"/>
      <c r="D89" s="119"/>
      <c r="E89" s="119"/>
      <c r="F89" s="119"/>
    </row>
    <row r="90" spans="1:6" ht="15.6">
      <c r="A90" s="119"/>
      <c r="B90" s="117"/>
      <c r="C90" s="117"/>
      <c r="D90" s="119"/>
      <c r="E90" s="119"/>
      <c r="F90" s="119"/>
    </row>
    <row r="91" spans="1:6" ht="15.6">
      <c r="A91" s="119"/>
      <c r="B91" s="117"/>
      <c r="C91" s="117"/>
      <c r="D91" s="119"/>
      <c r="E91" s="119"/>
      <c r="F91" s="119"/>
    </row>
    <row r="92" spans="1:6" ht="15.6">
      <c r="A92" s="119"/>
      <c r="B92" s="117"/>
      <c r="C92" s="117"/>
      <c r="D92" s="119"/>
      <c r="E92" s="119"/>
      <c r="F92" s="119"/>
    </row>
    <row r="93" spans="1:6" ht="15.6">
      <c r="A93" s="119"/>
      <c r="B93" s="117"/>
      <c r="C93" s="117"/>
      <c r="D93" s="119"/>
      <c r="E93" s="119"/>
      <c r="F93" s="119"/>
    </row>
    <row r="94" spans="1:6" ht="15.6">
      <c r="A94" s="119"/>
      <c r="B94" s="117"/>
      <c r="C94" s="117"/>
      <c r="D94" s="119"/>
      <c r="E94" s="119"/>
      <c r="F94" s="119"/>
    </row>
    <row r="95" spans="1:6" ht="15.6">
      <c r="A95" s="119"/>
      <c r="B95" s="117"/>
      <c r="C95" s="117"/>
      <c r="D95" s="119"/>
      <c r="E95" s="119"/>
      <c r="F95" s="119"/>
    </row>
    <row r="96" spans="1:6" ht="15.6">
      <c r="A96" s="119"/>
      <c r="B96" s="117"/>
      <c r="C96" s="117"/>
      <c r="D96" s="119"/>
      <c r="E96" s="119"/>
      <c r="F96" s="119"/>
    </row>
    <row r="97" spans="1:6" ht="15.6">
      <c r="A97" s="119"/>
      <c r="B97" s="117"/>
      <c r="C97" s="117"/>
      <c r="D97" s="119"/>
      <c r="E97" s="119"/>
      <c r="F97" s="119"/>
    </row>
    <row r="98" spans="1:6" ht="15.6">
      <c r="A98" s="119"/>
      <c r="B98" s="117"/>
      <c r="C98" s="117"/>
      <c r="D98" s="119"/>
      <c r="E98" s="119"/>
      <c r="F98" s="119"/>
    </row>
    <row r="99" spans="1:6" ht="15.6">
      <c r="A99" s="119"/>
      <c r="B99" s="117"/>
      <c r="C99" s="117"/>
      <c r="D99" s="119"/>
      <c r="E99" s="119"/>
      <c r="F99" s="119"/>
    </row>
    <row r="100" spans="1:6" ht="15.6">
      <c r="A100" s="119"/>
      <c r="B100" s="117"/>
      <c r="C100" s="117"/>
      <c r="D100" s="119"/>
      <c r="E100" s="119"/>
      <c r="F100" s="119"/>
    </row>
  </sheetData>
  <mergeCells count="5">
    <mergeCell ref="A2:E2"/>
    <mergeCell ref="A14:E14"/>
    <mergeCell ref="A16:E16"/>
    <mergeCell ref="A3:F3"/>
    <mergeCell ref="A7:F7"/>
  </mergeCells>
  <pageMargins left="0.7" right="0.7" top="0.75" bottom="0.75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0"/>
  <sheetViews>
    <sheetView topLeftCell="A6" workbookViewId="0">
      <selection activeCell="E26" sqref="E26"/>
    </sheetView>
  </sheetViews>
  <sheetFormatPr defaultColWidth="14.44140625" defaultRowHeight="15" customHeight="1"/>
  <cols>
    <col min="1" max="1" width="29.109375" customWidth="1"/>
    <col min="2" max="2" width="8.6640625" customWidth="1"/>
    <col min="3" max="3" width="12.5546875" style="419" customWidth="1"/>
    <col min="4" max="11" width="8.6640625" customWidth="1"/>
  </cols>
  <sheetData>
    <row r="1" spans="1:4" ht="14.25" customHeight="1">
      <c r="A1" s="420" t="s">
        <v>752</v>
      </c>
    </row>
    <row r="2" spans="1:4" ht="14.25" customHeight="1">
      <c r="A2" s="420" t="s">
        <v>470</v>
      </c>
      <c r="B2" s="420" t="s">
        <v>754</v>
      </c>
      <c r="C2" s="421" t="s">
        <v>1</v>
      </c>
    </row>
    <row r="3" spans="1:4" ht="14.25" customHeight="1">
      <c r="A3" t="s">
        <v>753</v>
      </c>
      <c r="B3" t="s">
        <v>118</v>
      </c>
      <c r="C3" s="419">
        <v>225</v>
      </c>
    </row>
    <row r="4" spans="1:4" ht="14.25" customHeight="1">
      <c r="A4" s="366" t="s">
        <v>645</v>
      </c>
      <c r="B4" s="366" t="s">
        <v>64</v>
      </c>
      <c r="C4" s="419">
        <v>38.5</v>
      </c>
    </row>
    <row r="5" spans="1:4" ht="14.25" customHeight="1">
      <c r="A5" s="366" t="s">
        <v>648</v>
      </c>
      <c r="B5" s="366" t="s">
        <v>38</v>
      </c>
      <c r="C5" s="419">
        <v>186</v>
      </c>
    </row>
    <row r="6" spans="1:4" ht="14.25" customHeight="1">
      <c r="A6" s="366" t="s">
        <v>755</v>
      </c>
      <c r="B6" s="366" t="s">
        <v>168</v>
      </c>
      <c r="C6" s="419">
        <v>156</v>
      </c>
    </row>
    <row r="7" spans="1:4" ht="14.25" customHeight="1">
      <c r="A7" s="366" t="s">
        <v>464</v>
      </c>
      <c r="B7" s="366" t="s">
        <v>137</v>
      </c>
      <c r="C7" s="419">
        <v>35</v>
      </c>
    </row>
    <row r="8" spans="1:4" ht="14.25" customHeight="1">
      <c r="A8" s="366" t="s">
        <v>756</v>
      </c>
      <c r="B8" s="366" t="s">
        <v>168</v>
      </c>
      <c r="C8" s="419">
        <v>138</v>
      </c>
    </row>
    <row r="9" spans="1:4" ht="14.25" customHeight="1">
      <c r="A9" s="366" t="s">
        <v>757</v>
      </c>
      <c r="B9" s="366" t="s">
        <v>172</v>
      </c>
      <c r="C9" s="419">
        <v>60</v>
      </c>
    </row>
    <row r="10" spans="1:4" ht="14.25" customHeight="1">
      <c r="A10" s="366" t="s">
        <v>758</v>
      </c>
      <c r="B10">
        <v>1</v>
      </c>
      <c r="C10" s="419">
        <v>8.5</v>
      </c>
    </row>
    <row r="11" spans="1:4" ht="14.25" customHeight="1">
      <c r="A11" s="366" t="s">
        <v>759</v>
      </c>
      <c r="B11">
        <v>1</v>
      </c>
      <c r="C11" s="419">
        <v>102</v>
      </c>
    </row>
    <row r="12" spans="1:4" ht="14.25" customHeight="1">
      <c r="A12" s="366" t="s">
        <v>760</v>
      </c>
      <c r="B12">
        <v>1</v>
      </c>
      <c r="C12" s="419">
        <v>143</v>
      </c>
      <c r="D12">
        <v>27</v>
      </c>
    </row>
    <row r="13" spans="1:4" ht="14.25" customHeight="1">
      <c r="A13" s="366" t="s">
        <v>761</v>
      </c>
      <c r="B13">
        <v>1</v>
      </c>
      <c r="C13" s="419">
        <v>27</v>
      </c>
    </row>
    <row r="14" spans="1:4" ht="14.25" customHeight="1">
      <c r="A14" s="366" t="s">
        <v>762</v>
      </c>
      <c r="B14" s="366" t="s">
        <v>172</v>
      </c>
      <c r="C14" s="419">
        <v>60</v>
      </c>
    </row>
    <row r="15" spans="1:4" ht="14.25" customHeight="1">
      <c r="A15" s="343" t="s">
        <v>23</v>
      </c>
      <c r="B15" s="344"/>
      <c r="C15" s="345"/>
    </row>
    <row r="16" spans="1:4" ht="14.25" customHeight="1">
      <c r="A16" s="347" t="s">
        <v>25</v>
      </c>
      <c r="B16" s="344"/>
      <c r="C16" s="348">
        <v>600</v>
      </c>
    </row>
    <row r="17" spans="1:6" ht="14.25" customHeight="1">
      <c r="A17" s="347" t="s">
        <v>26</v>
      </c>
      <c r="B17" s="344"/>
      <c r="C17" s="348">
        <v>600</v>
      </c>
    </row>
    <row r="18" spans="1:6" ht="14.25" customHeight="1">
      <c r="A18" s="347" t="s">
        <v>27</v>
      </c>
      <c r="B18" s="344"/>
      <c r="C18" s="348">
        <v>600</v>
      </c>
    </row>
    <row r="19" spans="1:6" ht="14.25" customHeight="1">
      <c r="A19" s="347" t="s">
        <v>28</v>
      </c>
      <c r="B19" s="344"/>
      <c r="C19" s="348">
        <v>600</v>
      </c>
    </row>
    <row r="20" spans="1:6" ht="14.25" customHeight="1">
      <c r="A20" s="347" t="s">
        <v>31</v>
      </c>
      <c r="B20" s="344"/>
      <c r="C20" s="349">
        <v>1000</v>
      </c>
    </row>
    <row r="21" spans="1:6" ht="14.25" customHeight="1">
      <c r="A21" s="347" t="s">
        <v>32</v>
      </c>
      <c r="B21" s="344"/>
      <c r="C21" s="349">
        <v>1000</v>
      </c>
    </row>
    <row r="22" spans="1:6" ht="14.25" customHeight="1">
      <c r="A22" s="347" t="s">
        <v>35</v>
      </c>
      <c r="B22" s="344"/>
      <c r="C22" s="349">
        <v>550</v>
      </c>
    </row>
    <row r="23" spans="1:6" ht="14.25" customHeight="1">
      <c r="A23" s="347" t="s">
        <v>36</v>
      </c>
      <c r="B23" s="344"/>
      <c r="C23" s="349">
        <v>550</v>
      </c>
    </row>
    <row r="24" spans="1:6" ht="14.25" customHeight="1">
      <c r="A24" s="347" t="s">
        <v>39</v>
      </c>
      <c r="B24" s="344"/>
      <c r="C24" s="349">
        <v>85</v>
      </c>
    </row>
    <row r="25" spans="1:6" ht="14.25" customHeight="1">
      <c r="A25" s="347" t="s">
        <v>735</v>
      </c>
      <c r="B25" s="344"/>
      <c r="C25" s="345">
        <v>550</v>
      </c>
    </row>
    <row r="26" spans="1:6" ht="14.25" customHeight="1">
      <c r="A26" s="422" t="s">
        <v>763</v>
      </c>
      <c r="C26" s="419">
        <v>10</v>
      </c>
    </row>
    <row r="27" spans="1:6" ht="14.4">
      <c r="A27" s="359" t="s">
        <v>275</v>
      </c>
      <c r="B27" s="359" t="s">
        <v>271</v>
      </c>
      <c r="C27" s="360">
        <v>830</v>
      </c>
      <c r="E27" s="357"/>
      <c r="F27" s="353"/>
    </row>
    <row r="28" spans="1:6" ht="14.25" customHeight="1"/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8"/>
  <sheetViews>
    <sheetView topLeftCell="A23" workbookViewId="0">
      <selection sqref="A1:F1"/>
    </sheetView>
  </sheetViews>
  <sheetFormatPr defaultColWidth="14.44140625" defaultRowHeight="14.4"/>
  <cols>
    <col min="1" max="1" width="33.88671875" customWidth="1"/>
    <col min="2" max="2" width="9.109375" customWidth="1"/>
    <col min="3" max="3" width="9.33203125" customWidth="1"/>
    <col min="4" max="4" width="17.44140625" customWidth="1"/>
    <col min="5" max="5" width="18.6640625" customWidth="1"/>
    <col min="6" max="6" width="17.33203125" customWidth="1"/>
    <col min="7" max="7" width="20.109375" customWidth="1"/>
    <col min="8" max="8" width="10.33203125" customWidth="1"/>
    <col min="9" max="9" width="9.44140625" customWidth="1"/>
    <col min="10" max="11" width="8.6640625" customWidth="1"/>
  </cols>
  <sheetData>
    <row r="1" spans="1:11" ht="15.6">
      <c r="A1" s="530" t="s">
        <v>779</v>
      </c>
      <c r="B1" s="531"/>
      <c r="C1" s="531"/>
      <c r="D1" s="531"/>
      <c r="E1" s="531"/>
      <c r="F1" s="532"/>
      <c r="G1" s="32"/>
      <c r="H1" s="32"/>
      <c r="I1" s="4"/>
    </row>
    <row r="2" spans="1:11" ht="16.2">
      <c r="A2" s="533" t="s">
        <v>469</v>
      </c>
      <c r="B2" s="534"/>
      <c r="C2" s="534"/>
      <c r="D2" s="534"/>
      <c r="E2" s="534"/>
      <c r="F2" s="534"/>
      <c r="G2" s="32"/>
      <c r="H2" s="32"/>
      <c r="I2" s="4"/>
    </row>
    <row r="3" spans="1:11" ht="15.6">
      <c r="A3" s="34" t="s">
        <v>470</v>
      </c>
      <c r="B3" s="35" t="s">
        <v>471</v>
      </c>
      <c r="C3" s="35" t="s">
        <v>472</v>
      </c>
      <c r="D3" s="36" t="s">
        <v>473</v>
      </c>
      <c r="E3" s="36" t="s">
        <v>474</v>
      </c>
      <c r="F3" s="37" t="s">
        <v>475</v>
      </c>
      <c r="G3" s="38"/>
      <c r="H3" s="39"/>
      <c r="I3" s="1"/>
      <c r="J3" s="2"/>
      <c r="K3" s="2"/>
    </row>
    <row r="4" spans="1:11" ht="15.6">
      <c r="A4" s="40" t="s">
        <v>476</v>
      </c>
      <c r="B4" s="41" t="s">
        <v>477</v>
      </c>
      <c r="C4" s="41">
        <v>8.4</v>
      </c>
      <c r="D4" s="42">
        <v>5800</v>
      </c>
      <c r="E4" s="43">
        <f>C4*D4</f>
        <v>48720</v>
      </c>
      <c r="F4" s="44">
        <f>E4/2</f>
        <v>24360</v>
      </c>
      <c r="G4" s="45"/>
      <c r="H4" s="32"/>
      <c r="I4" s="4">
        <v>3</v>
      </c>
    </row>
    <row r="5" spans="1:11" ht="16.8" thickBot="1">
      <c r="A5" s="535" t="s">
        <v>478</v>
      </c>
      <c r="B5" s="536"/>
      <c r="C5" s="536"/>
      <c r="D5" s="536"/>
      <c r="E5" s="537"/>
      <c r="F5" s="46"/>
      <c r="G5" s="45"/>
      <c r="H5" s="32"/>
      <c r="I5" s="4"/>
    </row>
    <row r="6" spans="1:11" ht="16.2" thickBot="1">
      <c r="A6" s="47" t="s">
        <v>470</v>
      </c>
      <c r="B6" s="48" t="s">
        <v>471</v>
      </c>
      <c r="C6" s="48" t="s">
        <v>479</v>
      </c>
      <c r="D6" s="49" t="s">
        <v>480</v>
      </c>
      <c r="E6" s="50" t="s">
        <v>481</v>
      </c>
      <c r="F6" s="51" t="s">
        <v>481</v>
      </c>
      <c r="G6" s="52" t="s">
        <v>482</v>
      </c>
      <c r="H6" s="32"/>
      <c r="I6" s="4"/>
    </row>
    <row r="7" spans="1:11" ht="15.6">
      <c r="A7" s="53" t="s">
        <v>483</v>
      </c>
      <c r="B7" s="54" t="s">
        <v>118</v>
      </c>
      <c r="C7" s="54">
        <v>5</v>
      </c>
      <c r="D7" s="55">
        <f>'Item list 2025 '!D63</f>
        <v>555</v>
      </c>
      <c r="E7" s="56">
        <f t="shared" ref="E7:E15" si="0">C7*D7</f>
        <v>2775</v>
      </c>
      <c r="F7" s="57">
        <f t="shared" ref="F7:F15" si="1">E7/2</f>
        <v>1387.5</v>
      </c>
      <c r="G7" s="45">
        <v>0</v>
      </c>
      <c r="H7" s="32"/>
      <c r="I7" s="4"/>
    </row>
    <row r="8" spans="1:11" ht="15.6">
      <c r="A8" s="40" t="s">
        <v>25</v>
      </c>
      <c r="B8" s="41" t="s">
        <v>484</v>
      </c>
      <c r="C8" s="41">
        <v>2.5</v>
      </c>
      <c r="D8" s="58">
        <f>'Item list 2025 '!D2</f>
        <v>600</v>
      </c>
      <c r="E8" s="43">
        <f t="shared" si="0"/>
        <v>1500</v>
      </c>
      <c r="F8" s="44">
        <f t="shared" si="1"/>
        <v>750</v>
      </c>
      <c r="G8" s="45">
        <f t="shared" ref="G8:G10" si="2">C8*H8</f>
        <v>1500</v>
      </c>
      <c r="H8" s="59">
        <v>600</v>
      </c>
      <c r="I8" s="4"/>
    </row>
    <row r="9" spans="1:11" ht="15.6">
      <c r="A9" s="40" t="s">
        <v>485</v>
      </c>
      <c r="B9" s="41" t="s">
        <v>484</v>
      </c>
      <c r="C9" s="41">
        <v>1.5</v>
      </c>
      <c r="D9" s="58">
        <f>'Item list 2025 '!D3</f>
        <v>600</v>
      </c>
      <c r="E9" s="43">
        <f t="shared" si="0"/>
        <v>900</v>
      </c>
      <c r="F9" s="44">
        <f t="shared" si="1"/>
        <v>450</v>
      </c>
      <c r="G9" s="45">
        <f t="shared" si="2"/>
        <v>900</v>
      </c>
      <c r="H9" s="59">
        <v>600</v>
      </c>
      <c r="I9" s="4"/>
    </row>
    <row r="10" spans="1:11" ht="15.6">
      <c r="A10" s="40" t="s">
        <v>28</v>
      </c>
      <c r="B10" s="41" t="s">
        <v>484</v>
      </c>
      <c r="C10" s="41">
        <v>1.5</v>
      </c>
      <c r="D10" s="58">
        <f>'Item list 2025 '!D5</f>
        <v>600</v>
      </c>
      <c r="E10" s="43">
        <f t="shared" si="0"/>
        <v>900</v>
      </c>
      <c r="F10" s="44">
        <f t="shared" si="1"/>
        <v>450</v>
      </c>
      <c r="G10" s="45">
        <f t="shared" si="2"/>
        <v>900</v>
      </c>
      <c r="H10" s="59">
        <v>600</v>
      </c>
      <c r="I10" s="4"/>
    </row>
    <row r="11" spans="1:11" ht="15.6">
      <c r="A11" s="284" t="s">
        <v>778</v>
      </c>
      <c r="B11" s="41" t="s">
        <v>271</v>
      </c>
      <c r="C11" s="41">
        <v>6</v>
      </c>
      <c r="D11" s="60">
        <f>'Item list 2025 '!D142</f>
        <v>780</v>
      </c>
      <c r="E11" s="43">
        <f t="shared" si="0"/>
        <v>4680</v>
      </c>
      <c r="F11" s="44">
        <f t="shared" si="1"/>
        <v>2340</v>
      </c>
      <c r="G11" s="61">
        <v>5700</v>
      </c>
      <c r="H11" s="32"/>
      <c r="I11" s="4"/>
    </row>
    <row r="12" spans="1:11" ht="15.6">
      <c r="A12" s="40" t="s">
        <v>487</v>
      </c>
      <c r="B12" s="41" t="s">
        <v>271</v>
      </c>
      <c r="C12" s="41">
        <v>6</v>
      </c>
      <c r="D12" s="58">
        <f>'Item list 2025 '!D144</f>
        <v>570</v>
      </c>
      <c r="E12" s="43">
        <f t="shared" si="0"/>
        <v>3420</v>
      </c>
      <c r="F12" s="44">
        <f t="shared" si="1"/>
        <v>1710</v>
      </c>
      <c r="G12" s="45">
        <v>0</v>
      </c>
      <c r="H12" s="32"/>
      <c r="I12" s="4"/>
    </row>
    <row r="13" spans="1:11" ht="15.6">
      <c r="A13" s="40" t="s">
        <v>488</v>
      </c>
      <c r="B13" s="41" t="s">
        <v>271</v>
      </c>
      <c r="C13" s="41">
        <v>20</v>
      </c>
      <c r="D13" s="58">
        <f>'Item list 2025 '!D149</f>
        <v>95</v>
      </c>
      <c r="E13" s="43">
        <f t="shared" si="0"/>
        <v>1900</v>
      </c>
      <c r="F13" s="44">
        <f t="shared" si="1"/>
        <v>950</v>
      </c>
      <c r="G13" s="45">
        <f t="shared" ref="G13:G15" si="3">E13</f>
        <v>1900</v>
      </c>
      <c r="H13" s="32"/>
      <c r="I13" s="4"/>
    </row>
    <row r="14" spans="1:11" ht="15.6">
      <c r="A14" s="284" t="s">
        <v>31</v>
      </c>
      <c r="B14" s="285" t="s">
        <v>614</v>
      </c>
      <c r="C14" s="285">
        <v>800</v>
      </c>
      <c r="D14" s="319">
        <v>3</v>
      </c>
      <c r="E14" s="42">
        <f t="shared" ref="E14" si="4">D14*C14</f>
        <v>2400</v>
      </c>
      <c r="F14" s="102">
        <f>E14/2</f>
        <v>1200</v>
      </c>
    </row>
    <row r="15" spans="1:11" ht="16.2" thickBot="1">
      <c r="A15" s="62" t="s">
        <v>489</v>
      </c>
      <c r="B15" s="305" t="s">
        <v>615</v>
      </c>
      <c r="C15" s="63">
        <v>100</v>
      </c>
      <c r="D15" s="64">
        <f>'Item list 2025 '!E8</f>
        <v>10</v>
      </c>
      <c r="E15" s="65">
        <f t="shared" si="0"/>
        <v>1000</v>
      </c>
      <c r="F15" s="66">
        <f t="shared" si="1"/>
        <v>500</v>
      </c>
      <c r="G15" s="67">
        <f t="shared" si="3"/>
        <v>1000</v>
      </c>
      <c r="H15" s="32"/>
      <c r="I15" s="4"/>
    </row>
    <row r="16" spans="1:11" ht="16.8" thickBot="1">
      <c r="A16" s="68" t="s">
        <v>329</v>
      </c>
      <c r="B16" s="69"/>
      <c r="C16" s="69"/>
      <c r="D16" s="69"/>
      <c r="E16" s="69"/>
      <c r="F16" s="69"/>
      <c r="G16" s="70"/>
      <c r="H16" s="32"/>
      <c r="I16" s="4"/>
    </row>
    <row r="17" spans="1:9" ht="15.6">
      <c r="A17" s="53" t="s">
        <v>334</v>
      </c>
      <c r="B17" s="71" t="s">
        <v>111</v>
      </c>
      <c r="C17" s="72">
        <v>6</v>
      </c>
      <c r="D17" s="73">
        <f>'Item list 2025 '!D204</f>
        <v>80</v>
      </c>
      <c r="E17" s="56">
        <f t="shared" ref="E17:E21" si="5">C17*D17</f>
        <v>480</v>
      </c>
      <c r="F17" s="57">
        <f>E17/2</f>
        <v>240</v>
      </c>
      <c r="G17" s="73">
        <v>0</v>
      </c>
      <c r="H17" s="32"/>
      <c r="I17" s="4"/>
    </row>
    <row r="18" spans="1:9" ht="15.6">
      <c r="A18" s="40" t="s">
        <v>491</v>
      </c>
      <c r="B18" s="41" t="s">
        <v>168</v>
      </c>
      <c r="C18" s="41">
        <v>1</v>
      </c>
      <c r="D18" s="58">
        <f>'Item list 2025 '!D212</f>
        <v>220</v>
      </c>
      <c r="E18" s="43">
        <f t="shared" si="5"/>
        <v>220</v>
      </c>
      <c r="F18" s="74">
        <f>C18*D18</f>
        <v>220</v>
      </c>
      <c r="G18" s="45">
        <f t="shared" ref="G18:G19" si="6">E18</f>
        <v>220</v>
      </c>
      <c r="H18" s="32"/>
      <c r="I18" s="4"/>
    </row>
    <row r="19" spans="1:9" ht="15.6">
      <c r="A19" s="40" t="s">
        <v>492</v>
      </c>
      <c r="B19" s="285" t="s">
        <v>168</v>
      </c>
      <c r="C19" s="41">
        <v>3</v>
      </c>
      <c r="D19" s="58">
        <f>'Item list 2025 '!D248</f>
        <v>230</v>
      </c>
      <c r="E19" s="43">
        <f t="shared" si="5"/>
        <v>690</v>
      </c>
      <c r="F19" s="44">
        <f>C19*D19</f>
        <v>690</v>
      </c>
      <c r="G19" s="45">
        <f t="shared" si="6"/>
        <v>690</v>
      </c>
      <c r="H19" s="32"/>
      <c r="I19" s="4"/>
    </row>
    <row r="20" spans="1:9" ht="15.6">
      <c r="A20" s="40" t="s">
        <v>493</v>
      </c>
      <c r="B20" s="41" t="s">
        <v>342</v>
      </c>
      <c r="C20" s="41">
        <v>1</v>
      </c>
      <c r="D20" s="58">
        <f>'Item list 2025 '!D233</f>
        <v>750</v>
      </c>
      <c r="E20" s="43">
        <f t="shared" si="5"/>
        <v>750</v>
      </c>
      <c r="F20" s="74">
        <f>C20*D20</f>
        <v>750</v>
      </c>
      <c r="G20" s="45">
        <v>0</v>
      </c>
      <c r="H20" s="32"/>
      <c r="I20" s="4"/>
    </row>
    <row r="21" spans="1:9" ht="15.6">
      <c r="A21" s="40" t="s">
        <v>386</v>
      </c>
      <c r="B21" s="41" t="s">
        <v>64</v>
      </c>
      <c r="C21" s="41">
        <v>12</v>
      </c>
      <c r="D21" s="58">
        <f>'Item list 2025 '!D228</f>
        <v>91</v>
      </c>
      <c r="E21" s="43">
        <f t="shared" si="5"/>
        <v>1092</v>
      </c>
      <c r="F21" s="44">
        <f t="shared" ref="F21:F22" si="7">E21/2</f>
        <v>546</v>
      </c>
      <c r="G21" s="45">
        <f t="shared" ref="G21:G22" si="8">E21</f>
        <v>1092</v>
      </c>
      <c r="H21" s="32"/>
      <c r="I21" s="4"/>
    </row>
    <row r="22" spans="1:9" ht="15.6">
      <c r="A22" s="40" t="s">
        <v>494</v>
      </c>
      <c r="B22" s="41" t="s">
        <v>495</v>
      </c>
      <c r="C22" s="41">
        <v>2</v>
      </c>
      <c r="D22" s="58">
        <f>'Item list 2025 '!D229</f>
        <v>60</v>
      </c>
      <c r="E22" s="43">
        <f t="shared" ref="E22:E23" si="9">D22*C22</f>
        <v>120</v>
      </c>
      <c r="F22" s="44">
        <f t="shared" si="7"/>
        <v>60</v>
      </c>
      <c r="G22" s="45">
        <f t="shared" si="8"/>
        <v>120</v>
      </c>
      <c r="H22" s="32"/>
      <c r="I22" s="4"/>
    </row>
    <row r="23" spans="1:9" ht="15.6">
      <c r="A23" s="40" t="s">
        <v>496</v>
      </c>
      <c r="B23" s="41" t="s">
        <v>168</v>
      </c>
      <c r="C23" s="41">
        <v>1</v>
      </c>
      <c r="D23" s="58">
        <f>'Item list 2025 '!D254</f>
        <v>470</v>
      </c>
      <c r="E23" s="43">
        <f t="shared" si="9"/>
        <v>470</v>
      </c>
      <c r="F23" s="44">
        <f t="shared" ref="F23:G23" si="10">D23</f>
        <v>470</v>
      </c>
      <c r="G23" s="45">
        <f t="shared" si="10"/>
        <v>470</v>
      </c>
      <c r="H23" s="32"/>
      <c r="I23" s="4"/>
    </row>
    <row r="24" spans="1:9" ht="16.2">
      <c r="A24" s="538" t="s">
        <v>497</v>
      </c>
      <c r="B24" s="539"/>
      <c r="C24" s="539"/>
      <c r="D24" s="539"/>
      <c r="E24" s="540"/>
      <c r="F24" s="44"/>
      <c r="G24" s="45"/>
      <c r="H24" s="32"/>
      <c r="I24" s="4"/>
    </row>
    <row r="25" spans="1:9" ht="15.6">
      <c r="A25" s="40" t="s">
        <v>617</v>
      </c>
      <c r="B25" s="41" t="s">
        <v>499</v>
      </c>
      <c r="C25" s="41">
        <v>16</v>
      </c>
      <c r="D25" s="161">
        <f>'Item list 2025 '!D10</f>
        <v>85</v>
      </c>
      <c r="E25" s="161">
        <f t="shared" ref="E25" si="11">D25*C25</f>
        <v>1360</v>
      </c>
      <c r="F25" s="102">
        <f t="shared" ref="F25" si="12">E25/2</f>
        <v>680</v>
      </c>
      <c r="H25" t="s">
        <v>635</v>
      </c>
    </row>
    <row r="26" spans="1:9" ht="15.6">
      <c r="A26" s="40" t="s">
        <v>498</v>
      </c>
      <c r="B26" s="41" t="s">
        <v>499</v>
      </c>
      <c r="C26" s="41">
        <v>4</v>
      </c>
      <c r="D26" s="58">
        <f>'Item list 2025 '!D10</f>
        <v>85</v>
      </c>
      <c r="E26" s="43">
        <f t="shared" ref="E26:E34" si="13">C26*D26</f>
        <v>340</v>
      </c>
      <c r="F26" s="44">
        <f t="shared" ref="F26:F34" si="14">E26/2</f>
        <v>170</v>
      </c>
      <c r="G26" s="45">
        <f t="shared" ref="G26:G33" si="15">E26</f>
        <v>340</v>
      </c>
      <c r="H26" s="32"/>
      <c r="I26" s="4"/>
    </row>
    <row r="27" spans="1:9" ht="15.6">
      <c r="A27" s="40" t="s">
        <v>500</v>
      </c>
      <c r="B27" s="41" t="s">
        <v>499</v>
      </c>
      <c r="C27" s="41">
        <v>4</v>
      </c>
      <c r="D27" s="58">
        <f>'Item list 2025 '!D10</f>
        <v>85</v>
      </c>
      <c r="E27" s="43">
        <f t="shared" si="13"/>
        <v>340</v>
      </c>
      <c r="F27" s="44">
        <f t="shared" si="14"/>
        <v>170</v>
      </c>
      <c r="G27" s="45">
        <f t="shared" si="15"/>
        <v>340</v>
      </c>
      <c r="H27" s="32"/>
      <c r="I27" s="4"/>
    </row>
    <row r="28" spans="1:9" ht="15.6">
      <c r="A28" s="40" t="s">
        <v>501</v>
      </c>
      <c r="B28" s="41" t="s">
        <v>499</v>
      </c>
      <c r="C28" s="41">
        <v>6</v>
      </c>
      <c r="D28" s="58">
        <f>'Item list 2025 '!D10</f>
        <v>85</v>
      </c>
      <c r="E28" s="43">
        <f t="shared" si="13"/>
        <v>510</v>
      </c>
      <c r="F28" s="44">
        <f t="shared" si="14"/>
        <v>255</v>
      </c>
      <c r="G28" s="45">
        <f t="shared" si="15"/>
        <v>510</v>
      </c>
      <c r="H28" s="32"/>
      <c r="I28" s="4"/>
    </row>
    <row r="29" spans="1:9" ht="15.6">
      <c r="A29" s="40" t="s">
        <v>502</v>
      </c>
      <c r="B29" s="41" t="s">
        <v>499</v>
      </c>
      <c r="C29" s="41">
        <v>15</v>
      </c>
      <c r="D29" s="58">
        <f>'Item list 2025 '!D10</f>
        <v>85</v>
      </c>
      <c r="E29" s="43">
        <f t="shared" si="13"/>
        <v>1275</v>
      </c>
      <c r="F29" s="44">
        <f t="shared" si="14"/>
        <v>637.5</v>
      </c>
      <c r="G29" s="45">
        <f t="shared" si="15"/>
        <v>1275</v>
      </c>
      <c r="H29" s="32"/>
      <c r="I29" s="4"/>
    </row>
    <row r="30" spans="1:9" ht="15.6">
      <c r="A30" s="40" t="s">
        <v>503</v>
      </c>
      <c r="B30" s="41" t="s">
        <v>504</v>
      </c>
      <c r="C30" s="41">
        <v>120</v>
      </c>
      <c r="D30" s="58">
        <f>'Item list 2025 '!E10</f>
        <v>11</v>
      </c>
      <c r="E30" s="43">
        <f t="shared" si="13"/>
        <v>1320</v>
      </c>
      <c r="F30" s="44">
        <f t="shared" si="14"/>
        <v>660</v>
      </c>
      <c r="G30" s="45">
        <f t="shared" si="15"/>
        <v>1320</v>
      </c>
      <c r="H30" s="32"/>
      <c r="I30" s="4"/>
    </row>
    <row r="31" spans="1:9" ht="15.6">
      <c r="A31" s="40" t="s">
        <v>505</v>
      </c>
      <c r="B31" s="41" t="s">
        <v>499</v>
      </c>
      <c r="C31" s="41">
        <v>10</v>
      </c>
      <c r="D31" s="58">
        <f>'Item list 2025 '!D10</f>
        <v>85</v>
      </c>
      <c r="E31" s="43">
        <f t="shared" si="13"/>
        <v>850</v>
      </c>
      <c r="F31" s="44">
        <f t="shared" si="14"/>
        <v>425</v>
      </c>
      <c r="G31" s="45">
        <f t="shared" si="15"/>
        <v>850</v>
      </c>
      <c r="H31" s="32"/>
      <c r="I31" s="4"/>
    </row>
    <row r="32" spans="1:9" ht="15.6">
      <c r="A32" s="284" t="s">
        <v>732</v>
      </c>
      <c r="B32" s="41">
        <v>1</v>
      </c>
      <c r="C32" s="75">
        <v>120</v>
      </c>
      <c r="D32" s="58">
        <f>'Item list 2025 '!D280</f>
        <v>5</v>
      </c>
      <c r="E32" s="43">
        <f t="shared" si="13"/>
        <v>600</v>
      </c>
      <c r="F32" s="44">
        <f t="shared" si="14"/>
        <v>300</v>
      </c>
      <c r="G32" s="45">
        <f t="shared" si="15"/>
        <v>600</v>
      </c>
      <c r="H32" s="32"/>
      <c r="I32" s="4"/>
    </row>
    <row r="33" spans="1:9" ht="15.6">
      <c r="A33" s="40" t="s">
        <v>507</v>
      </c>
      <c r="B33" s="285" t="s">
        <v>734</v>
      </c>
      <c r="C33" s="41">
        <v>2</v>
      </c>
      <c r="D33" s="58">
        <f>'Item list 2025 '!D11</f>
        <v>550</v>
      </c>
      <c r="E33" s="43">
        <f t="shared" si="13"/>
        <v>1100</v>
      </c>
      <c r="F33" s="44">
        <f t="shared" si="14"/>
        <v>550</v>
      </c>
      <c r="G33" s="45">
        <f t="shared" si="15"/>
        <v>1100</v>
      </c>
      <c r="H33" s="32"/>
      <c r="I33" s="4"/>
    </row>
    <row r="34" spans="1:9" ht="15.6">
      <c r="A34" s="40" t="s">
        <v>508</v>
      </c>
      <c r="B34" s="285" t="s">
        <v>615</v>
      </c>
      <c r="C34" s="41">
        <v>100</v>
      </c>
      <c r="D34" s="76">
        <f>'Item list 2025 '!E8</f>
        <v>10</v>
      </c>
      <c r="E34" s="43">
        <f t="shared" si="13"/>
        <v>1000</v>
      </c>
      <c r="F34" s="44">
        <f t="shared" si="14"/>
        <v>500</v>
      </c>
      <c r="G34" s="77">
        <f>(C34*D34)</f>
        <v>1000</v>
      </c>
      <c r="H34" s="78"/>
    </row>
    <row r="35" spans="1:9" ht="15.6">
      <c r="A35" s="79" t="s">
        <v>509</v>
      </c>
      <c r="B35" s="80"/>
      <c r="C35" s="80"/>
      <c r="D35" s="81"/>
      <c r="E35" s="82">
        <f>SUM(E7:E34)</f>
        <v>31992</v>
      </c>
      <c r="F35" s="82">
        <f>SUM(F7:F33)</f>
        <v>16561</v>
      </c>
      <c r="G35" s="82">
        <f>SUM(G7:G34)</f>
        <v>21827</v>
      </c>
      <c r="H35" s="32">
        <f>E35*25%</f>
        <v>7998</v>
      </c>
      <c r="I35" s="4"/>
    </row>
    <row r="36" spans="1:9" ht="15.6">
      <c r="A36" s="83" t="s">
        <v>510</v>
      </c>
      <c r="B36" s="84"/>
      <c r="C36" s="84"/>
      <c r="D36" s="85"/>
      <c r="E36" s="86">
        <f>E4-E35</f>
        <v>16728</v>
      </c>
      <c r="F36" s="87">
        <f>F4-F35</f>
        <v>7799</v>
      </c>
      <c r="G36" s="88">
        <f>E4-G35</f>
        <v>26893</v>
      </c>
      <c r="H36" s="32"/>
      <c r="I36" s="4"/>
    </row>
    <row r="37" spans="1:9" ht="15.6">
      <c r="A37" s="83" t="s">
        <v>511</v>
      </c>
      <c r="B37" s="84"/>
      <c r="C37" s="84"/>
      <c r="D37" s="85"/>
      <c r="E37" s="89">
        <f>E36/E4</f>
        <v>0.34334975369458126</v>
      </c>
      <c r="F37" s="90">
        <f>F36/F4</f>
        <v>0.32015599343185552</v>
      </c>
      <c r="G37" s="91">
        <f>G36/E4</f>
        <v>0.5519909688013136</v>
      </c>
      <c r="H37" s="32"/>
      <c r="I37" s="4"/>
    </row>
    <row r="38" spans="1:9" ht="15.6">
      <c r="A38" s="92" t="s">
        <v>512</v>
      </c>
      <c r="B38" s="93" t="s">
        <v>513</v>
      </c>
      <c r="C38" s="93"/>
      <c r="D38" s="94"/>
      <c r="E38" s="95">
        <f>E35/C4</f>
        <v>3808.5714285714284</v>
      </c>
      <c r="F38" s="96">
        <f>F35/I4</f>
        <v>5520.333333333333</v>
      </c>
      <c r="G38" s="38">
        <f>G35/C4</f>
        <v>2598.4523809523807</v>
      </c>
      <c r="H38" s="32">
        <f>25%*E38</f>
        <v>952.14285714285711</v>
      </c>
      <c r="I38" s="4"/>
    </row>
    <row r="39" spans="1:9" ht="15.6">
      <c r="A39" s="92" t="s">
        <v>514</v>
      </c>
      <c r="B39" s="93" t="s">
        <v>477</v>
      </c>
      <c r="C39" s="93"/>
      <c r="D39" s="94"/>
      <c r="E39" s="95">
        <f>E35/D4</f>
        <v>5.5158620689655171</v>
      </c>
      <c r="F39" s="96">
        <f>F35/D4</f>
        <v>2.8553448275862068</v>
      </c>
      <c r="G39" s="38">
        <f>G35/D4</f>
        <v>3.7632758620689657</v>
      </c>
      <c r="H39" s="32">
        <f>E38+H38</f>
        <v>4760.7142857142853</v>
      </c>
      <c r="I39" s="4"/>
    </row>
    <row r="40" spans="1:9" ht="16.2">
      <c r="A40" s="97" t="s">
        <v>515</v>
      </c>
      <c r="B40" s="98"/>
      <c r="C40" s="98"/>
      <c r="D40" s="99"/>
      <c r="E40" s="100">
        <f>SUM(E41)</f>
        <v>600</v>
      </c>
      <c r="F40" s="101"/>
      <c r="G40" s="67"/>
      <c r="H40" s="32"/>
      <c r="I40" s="4"/>
    </row>
    <row r="41" spans="1:9" ht="15.6">
      <c r="A41" s="284" t="s">
        <v>733</v>
      </c>
      <c r="B41" s="41">
        <v>1</v>
      </c>
      <c r="C41" s="41">
        <v>120</v>
      </c>
      <c r="D41" s="76">
        <f>'Item list 2025 '!D280</f>
        <v>5</v>
      </c>
      <c r="E41" s="43">
        <f>C41*D41</f>
        <v>600</v>
      </c>
      <c r="F41" s="102"/>
      <c r="G41" s="45"/>
      <c r="H41" s="32"/>
      <c r="I41" s="4"/>
    </row>
    <row r="42" spans="1:9" ht="15.6">
      <c r="A42" s="79" t="s">
        <v>516</v>
      </c>
      <c r="B42" s="80"/>
      <c r="C42" s="80"/>
      <c r="D42" s="81"/>
      <c r="E42" s="103">
        <f>E35+E40</f>
        <v>32592</v>
      </c>
      <c r="F42" s="104"/>
      <c r="G42" s="77"/>
      <c r="H42" s="78"/>
    </row>
    <row r="43" spans="1:9" ht="15.6">
      <c r="A43" s="79" t="s">
        <v>517</v>
      </c>
      <c r="B43" s="80"/>
      <c r="C43" s="80"/>
      <c r="D43" s="81"/>
      <c r="E43" s="103">
        <f>E4-E42</f>
        <v>16128</v>
      </c>
      <c r="F43" s="104"/>
      <c r="G43" s="105" t="s">
        <v>518</v>
      </c>
      <c r="H43" s="106">
        <f>E45*25%</f>
        <v>970</v>
      </c>
      <c r="I43" s="107">
        <f>E38*25%</f>
        <v>952.14285714285711</v>
      </c>
    </row>
    <row r="44" spans="1:9" ht="15.6">
      <c r="A44" s="108" t="s">
        <v>519</v>
      </c>
      <c r="B44" s="109"/>
      <c r="C44" s="109"/>
      <c r="D44" s="110"/>
      <c r="E44" s="111">
        <f>E43/E4</f>
        <v>0.33103448275862069</v>
      </c>
      <c r="F44" s="112"/>
      <c r="G44" s="105" t="s">
        <v>520</v>
      </c>
      <c r="H44" s="106">
        <f>E45+H43</f>
        <v>4850</v>
      </c>
      <c r="I44" s="107">
        <f>E38+I43</f>
        <v>4760.7142857142853</v>
      </c>
    </row>
    <row r="45" spans="1:9" ht="15.6">
      <c r="A45" s="113" t="s">
        <v>521</v>
      </c>
      <c r="B45" s="114"/>
      <c r="C45" s="114"/>
      <c r="D45" s="115"/>
      <c r="E45" s="116">
        <f>E42/C4</f>
        <v>3880</v>
      </c>
      <c r="F45" s="113"/>
      <c r="G45" s="78"/>
      <c r="H45" s="78"/>
    </row>
    <row r="46" spans="1:9" ht="15.6">
      <c r="A46" s="113" t="s">
        <v>522</v>
      </c>
      <c r="B46" s="114"/>
      <c r="C46" s="114"/>
      <c r="D46" s="115"/>
      <c r="E46" s="116">
        <f>E42/D4</f>
        <v>5.6193103448275865</v>
      </c>
      <c r="F46" s="113"/>
      <c r="G46" s="78"/>
      <c r="H46" s="78"/>
    </row>
    <row r="47" spans="1:9" ht="15.6">
      <c r="A47" s="113"/>
      <c r="B47" s="114"/>
      <c r="C47" s="114"/>
      <c r="D47" s="115"/>
      <c r="E47" s="116"/>
      <c r="F47" s="113"/>
      <c r="G47" s="78"/>
      <c r="H47" s="78"/>
    </row>
    <row r="48" spans="1:9" ht="15.6">
      <c r="A48" s="113" t="s">
        <v>523</v>
      </c>
      <c r="B48" s="117"/>
      <c r="C48" s="117"/>
      <c r="D48" s="118"/>
      <c r="E48" s="118"/>
      <c r="F48" s="119"/>
      <c r="G48" s="78"/>
      <c r="H48" s="78"/>
    </row>
    <row r="49" spans="1:8" ht="15.6">
      <c r="A49" s="119" t="s">
        <v>524</v>
      </c>
      <c r="B49" s="117"/>
      <c r="C49" s="117"/>
      <c r="D49" s="118"/>
      <c r="E49" s="118"/>
      <c r="F49" s="119"/>
      <c r="G49" s="78"/>
      <c r="H49" s="78"/>
    </row>
    <row r="50" spans="1:8" ht="15.6">
      <c r="A50" s="119" t="s">
        <v>783</v>
      </c>
      <c r="B50" s="117"/>
      <c r="C50" s="117"/>
      <c r="D50" s="118"/>
      <c r="E50" s="118"/>
      <c r="F50" s="119"/>
      <c r="G50" s="78"/>
      <c r="H50" s="78"/>
    </row>
    <row r="51" spans="1:8" ht="15.6">
      <c r="A51" s="120" t="s">
        <v>525</v>
      </c>
      <c r="B51" s="117"/>
      <c r="C51" s="117"/>
      <c r="D51" s="118"/>
      <c r="E51" s="118"/>
      <c r="F51" s="119"/>
      <c r="G51" s="78"/>
      <c r="H51" s="78"/>
    </row>
    <row r="52" spans="1:8" ht="15.6">
      <c r="A52" s="119" t="s">
        <v>528</v>
      </c>
      <c r="B52" s="117"/>
      <c r="C52" s="117"/>
      <c r="D52" s="118"/>
      <c r="E52" s="118"/>
      <c r="F52" s="119"/>
      <c r="G52" s="78"/>
      <c r="H52" s="78"/>
    </row>
    <row r="53" spans="1:8" ht="15.6">
      <c r="A53" s="121"/>
      <c r="B53" s="117"/>
      <c r="C53" s="117"/>
      <c r="D53" s="118"/>
      <c r="E53" s="118"/>
      <c r="F53" s="119"/>
      <c r="G53" s="78"/>
      <c r="H53" s="78"/>
    </row>
    <row r="54" spans="1:8" ht="15.6">
      <c r="A54" s="113" t="s">
        <v>529</v>
      </c>
      <c r="B54" s="117"/>
      <c r="C54" s="117"/>
      <c r="D54" s="118"/>
      <c r="E54" s="118"/>
      <c r="F54" s="119"/>
      <c r="G54" s="78"/>
      <c r="H54" s="78"/>
    </row>
    <row r="55" spans="1:8" ht="15.6">
      <c r="A55" s="119" t="s">
        <v>530</v>
      </c>
      <c r="B55" s="117"/>
      <c r="C55" s="117"/>
      <c r="D55" s="118"/>
      <c r="E55" s="118"/>
      <c r="F55" s="119"/>
      <c r="G55" s="78"/>
      <c r="H55" s="78"/>
    </row>
    <row r="56" spans="1:8" ht="15.6">
      <c r="A56" s="119" t="s">
        <v>784</v>
      </c>
      <c r="B56" s="117"/>
      <c r="C56" s="117"/>
      <c r="D56" s="118"/>
      <c r="E56" s="118"/>
      <c r="F56" s="119"/>
      <c r="G56" s="78"/>
      <c r="H56" s="78"/>
    </row>
    <row r="57" spans="1:8" ht="15.6">
      <c r="A57" s="119"/>
      <c r="B57" s="117"/>
      <c r="C57" s="117"/>
      <c r="D57" s="118"/>
      <c r="E57" s="118"/>
      <c r="F57" s="119"/>
      <c r="G57" s="78"/>
      <c r="H57" s="78"/>
    </row>
    <row r="58" spans="1:8" ht="15.6">
      <c r="A58" s="119"/>
      <c r="B58" s="117"/>
      <c r="C58" s="117"/>
      <c r="D58" s="118"/>
      <c r="E58" s="118"/>
      <c r="F58" s="119"/>
      <c r="G58" s="78"/>
      <c r="H58" s="78"/>
    </row>
    <row r="59" spans="1:8" ht="15.6">
      <c r="A59" s="119"/>
      <c r="B59" s="117"/>
      <c r="C59" s="117"/>
      <c r="D59" s="118"/>
      <c r="E59" s="118"/>
      <c r="F59" s="119"/>
      <c r="G59" s="78"/>
      <c r="H59" s="78"/>
    </row>
    <row r="60" spans="1:8" ht="15.6">
      <c r="A60" s="119"/>
      <c r="B60" s="117"/>
      <c r="C60" s="117"/>
      <c r="D60" s="118"/>
      <c r="E60" s="118"/>
      <c r="F60" s="119"/>
      <c r="G60" s="78"/>
      <c r="H60" s="78"/>
    </row>
    <row r="61" spans="1:8" ht="15.6">
      <c r="A61" s="119"/>
      <c r="B61" s="117"/>
      <c r="C61" s="117"/>
      <c r="D61" s="118"/>
      <c r="E61" s="118"/>
      <c r="F61" s="119"/>
      <c r="G61" s="78"/>
      <c r="H61" s="78"/>
    </row>
    <row r="62" spans="1:8" ht="15.6">
      <c r="A62" s="119"/>
      <c r="B62" s="117"/>
      <c r="C62" s="117"/>
      <c r="D62" s="118"/>
      <c r="E62" s="118"/>
      <c r="F62" s="119"/>
      <c r="G62" s="78"/>
      <c r="H62" s="78"/>
    </row>
    <row r="63" spans="1:8" ht="15.6">
      <c r="A63" s="119"/>
      <c r="B63" s="117"/>
      <c r="C63" s="117"/>
      <c r="D63" s="118"/>
      <c r="E63" s="118"/>
      <c r="F63" s="119"/>
      <c r="G63" s="78"/>
      <c r="H63" s="78"/>
    </row>
    <row r="64" spans="1:8" ht="15.6">
      <c r="A64" s="119"/>
      <c r="B64" s="117"/>
      <c r="C64" s="117"/>
      <c r="D64" s="118"/>
      <c r="E64" s="118"/>
      <c r="F64" s="119"/>
      <c r="G64" s="78"/>
      <c r="H64" s="78"/>
    </row>
    <row r="65" spans="1:8" ht="15.6">
      <c r="A65" s="119"/>
      <c r="B65" s="117"/>
      <c r="C65" s="117"/>
      <c r="D65" s="118"/>
      <c r="E65" s="118"/>
      <c r="F65" s="119"/>
      <c r="G65" s="78"/>
      <c r="H65" s="78"/>
    </row>
    <row r="66" spans="1:8" ht="15.6">
      <c r="A66" s="119"/>
      <c r="B66" s="117"/>
      <c r="C66" s="117"/>
      <c r="D66" s="118"/>
      <c r="E66" s="118"/>
      <c r="F66" s="119"/>
      <c r="G66" s="78"/>
      <c r="H66" s="78"/>
    </row>
    <row r="67" spans="1:8" ht="15.6">
      <c r="A67" s="119"/>
      <c r="B67" s="117"/>
      <c r="C67" s="117"/>
      <c r="D67" s="118"/>
      <c r="E67" s="118"/>
      <c r="F67" s="119"/>
      <c r="G67" s="78"/>
      <c r="H67" s="78"/>
    </row>
    <row r="68" spans="1:8" ht="15.6">
      <c r="A68" s="119"/>
      <c r="B68" s="117"/>
      <c r="C68" s="117"/>
      <c r="D68" s="118"/>
      <c r="E68" s="118"/>
      <c r="F68" s="119"/>
      <c r="G68" s="78"/>
      <c r="H68" s="78"/>
    </row>
    <row r="69" spans="1:8" ht="15.6">
      <c r="A69" s="119"/>
      <c r="B69" s="117"/>
      <c r="C69" s="117"/>
      <c r="D69" s="118"/>
      <c r="E69" s="118"/>
      <c r="F69" s="119"/>
      <c r="G69" s="78"/>
      <c r="H69" s="78"/>
    </row>
    <row r="70" spans="1:8" ht="15.6">
      <c r="A70" s="119"/>
      <c r="B70" s="117"/>
      <c r="C70" s="117"/>
      <c r="D70" s="118"/>
      <c r="E70" s="118"/>
      <c r="F70" s="119"/>
      <c r="G70" s="78"/>
      <c r="H70" s="78"/>
    </row>
    <row r="71" spans="1:8" ht="15.6">
      <c r="A71" s="119"/>
      <c r="B71" s="117"/>
      <c r="C71" s="117"/>
      <c r="D71" s="118"/>
      <c r="E71" s="118"/>
      <c r="F71" s="119"/>
      <c r="G71" s="78"/>
      <c r="H71" s="78"/>
    </row>
    <row r="72" spans="1:8" ht="15.6">
      <c r="A72" s="119"/>
      <c r="B72" s="117"/>
      <c r="C72" s="117"/>
      <c r="D72" s="118"/>
      <c r="E72" s="118"/>
      <c r="F72" s="119"/>
      <c r="G72" s="78"/>
      <c r="H72" s="78"/>
    </row>
    <row r="73" spans="1:8" ht="15.6">
      <c r="A73" s="119"/>
      <c r="B73" s="117"/>
      <c r="C73" s="117"/>
      <c r="D73" s="118"/>
      <c r="E73" s="118"/>
      <c r="F73" s="119"/>
      <c r="G73" s="78"/>
      <c r="H73" s="78"/>
    </row>
    <row r="74" spans="1:8" ht="15.6">
      <c r="A74" s="119"/>
      <c r="B74" s="117"/>
      <c r="C74" s="117"/>
      <c r="D74" s="118"/>
      <c r="E74" s="118"/>
      <c r="F74" s="119"/>
      <c r="G74" s="78"/>
      <c r="H74" s="78"/>
    </row>
    <row r="75" spans="1:8" ht="15.6">
      <c r="A75" s="119"/>
      <c r="B75" s="117"/>
      <c r="C75" s="117"/>
      <c r="D75" s="118"/>
      <c r="E75" s="118"/>
      <c r="F75" s="119"/>
      <c r="G75" s="78"/>
      <c r="H75" s="78"/>
    </row>
    <row r="76" spans="1:8" ht="15.6">
      <c r="A76" s="119"/>
      <c r="B76" s="117"/>
      <c r="C76" s="117"/>
      <c r="D76" s="118"/>
      <c r="E76" s="118"/>
      <c r="F76" s="119"/>
      <c r="G76" s="78"/>
      <c r="H76" s="78"/>
    </row>
    <row r="77" spans="1:8" ht="15.6">
      <c r="A77" s="119"/>
      <c r="B77" s="117"/>
      <c r="C77" s="117"/>
      <c r="D77" s="118"/>
      <c r="E77" s="118"/>
      <c r="F77" s="119"/>
      <c r="G77" s="78"/>
      <c r="H77" s="78"/>
    </row>
    <row r="78" spans="1:8" ht="15.6">
      <c r="A78" s="119"/>
      <c r="B78" s="117"/>
      <c r="C78" s="117"/>
      <c r="D78" s="118"/>
      <c r="E78" s="118"/>
      <c r="F78" s="119"/>
      <c r="G78" s="78"/>
      <c r="H78" s="78"/>
    </row>
    <row r="79" spans="1:8" ht="15.6">
      <c r="A79" s="119"/>
      <c r="B79" s="117"/>
      <c r="C79" s="117"/>
      <c r="D79" s="118"/>
      <c r="E79" s="118"/>
      <c r="F79" s="119"/>
      <c r="G79" s="78"/>
      <c r="H79" s="78"/>
    </row>
    <row r="80" spans="1:8" ht="15.6">
      <c r="A80" s="119"/>
      <c r="B80" s="117"/>
      <c r="C80" s="117"/>
      <c r="D80" s="118"/>
      <c r="E80" s="118"/>
      <c r="F80" s="119"/>
      <c r="G80" s="78"/>
      <c r="H80" s="78"/>
    </row>
    <row r="81" spans="1:8" ht="15.6">
      <c r="A81" s="119"/>
      <c r="B81" s="117"/>
      <c r="C81" s="117"/>
      <c r="D81" s="118"/>
      <c r="E81" s="118"/>
      <c r="F81" s="119"/>
      <c r="G81" s="78"/>
      <c r="H81" s="78"/>
    </row>
    <row r="82" spans="1:8" ht="15.6">
      <c r="A82" s="119"/>
      <c r="B82" s="117"/>
      <c r="C82" s="117"/>
      <c r="D82" s="118"/>
      <c r="E82" s="118"/>
      <c r="F82" s="119"/>
      <c r="G82" s="78"/>
      <c r="H82" s="78"/>
    </row>
    <row r="83" spans="1:8" ht="15.6">
      <c r="A83" s="119"/>
      <c r="B83" s="117"/>
      <c r="C83" s="117"/>
      <c r="D83" s="118"/>
      <c r="E83" s="118"/>
      <c r="F83" s="119"/>
      <c r="G83" s="78"/>
      <c r="H83" s="78"/>
    </row>
    <row r="84" spans="1:8" ht="15.6">
      <c r="A84" s="119"/>
      <c r="B84" s="117"/>
      <c r="C84" s="117"/>
      <c r="D84" s="118"/>
      <c r="E84" s="118"/>
      <c r="F84" s="119"/>
      <c r="G84" s="78"/>
      <c r="H84" s="78"/>
    </row>
    <row r="85" spans="1:8" ht="15.6">
      <c r="A85" s="119"/>
      <c r="B85" s="117"/>
      <c r="C85" s="117"/>
      <c r="D85" s="118"/>
      <c r="E85" s="118"/>
      <c r="F85" s="119"/>
      <c r="G85" s="78"/>
      <c r="H85" s="78"/>
    </row>
    <row r="86" spans="1:8" ht="15.6">
      <c r="A86" s="119"/>
      <c r="B86" s="117"/>
      <c r="C86" s="117"/>
      <c r="D86" s="118"/>
      <c r="E86" s="118"/>
      <c r="F86" s="119"/>
      <c r="G86" s="78"/>
      <c r="H86" s="78"/>
    </row>
    <row r="87" spans="1:8" ht="15.6">
      <c r="A87" s="119"/>
      <c r="B87" s="117"/>
      <c r="C87" s="117"/>
      <c r="D87" s="118"/>
      <c r="E87" s="118"/>
      <c r="F87" s="119"/>
      <c r="G87" s="78"/>
      <c r="H87" s="78"/>
    </row>
    <row r="88" spans="1:8" ht="15.6">
      <c r="A88" s="119"/>
      <c r="B88" s="117"/>
      <c r="C88" s="117"/>
      <c r="D88" s="118"/>
      <c r="E88" s="118"/>
      <c r="F88" s="119"/>
      <c r="G88" s="78"/>
      <c r="H88" s="78"/>
    </row>
    <row r="89" spans="1:8" ht="15.6">
      <c r="A89" s="119"/>
      <c r="B89" s="117"/>
      <c r="C89" s="117"/>
      <c r="D89" s="118"/>
      <c r="E89" s="118"/>
      <c r="F89" s="119"/>
      <c r="G89" s="78"/>
      <c r="H89" s="78"/>
    </row>
    <row r="90" spans="1:8" ht="15.6">
      <c r="A90" s="119"/>
      <c r="B90" s="117"/>
      <c r="C90" s="117"/>
      <c r="D90" s="118"/>
      <c r="E90" s="118"/>
      <c r="F90" s="119"/>
      <c r="G90" s="78"/>
      <c r="H90" s="78"/>
    </row>
    <row r="91" spans="1:8" ht="15.6">
      <c r="A91" s="119"/>
      <c r="B91" s="117"/>
      <c r="C91" s="117"/>
      <c r="D91" s="118"/>
      <c r="E91" s="118"/>
      <c r="F91" s="119"/>
      <c r="G91" s="78"/>
      <c r="H91" s="78"/>
    </row>
    <row r="92" spans="1:8" ht="15.6">
      <c r="A92" s="119"/>
      <c r="B92" s="117"/>
      <c r="C92" s="117"/>
      <c r="D92" s="118"/>
      <c r="E92" s="118"/>
      <c r="F92" s="119"/>
      <c r="G92" s="78"/>
      <c r="H92" s="78"/>
    </row>
    <row r="93" spans="1:8" ht="15.6">
      <c r="A93" s="119"/>
      <c r="B93" s="117"/>
      <c r="C93" s="117"/>
      <c r="D93" s="118"/>
      <c r="E93" s="118"/>
      <c r="F93" s="119"/>
      <c r="G93" s="78"/>
      <c r="H93" s="78"/>
    </row>
    <row r="94" spans="1:8" ht="15.6">
      <c r="A94" s="119"/>
      <c r="B94" s="117"/>
      <c r="C94" s="117"/>
      <c r="D94" s="118"/>
      <c r="E94" s="118"/>
      <c r="F94" s="119"/>
      <c r="G94" s="78"/>
      <c r="H94" s="78"/>
    </row>
    <row r="95" spans="1:8" ht="15.6">
      <c r="A95" s="119"/>
      <c r="B95" s="117"/>
      <c r="C95" s="117"/>
      <c r="D95" s="118"/>
      <c r="E95" s="118"/>
      <c r="F95" s="119"/>
      <c r="G95" s="78"/>
      <c r="H95" s="78"/>
    </row>
    <row r="96" spans="1:8" ht="15.6">
      <c r="A96" s="119"/>
      <c r="B96" s="117"/>
      <c r="C96" s="117"/>
      <c r="D96" s="118"/>
      <c r="E96" s="118"/>
      <c r="F96" s="119"/>
      <c r="G96" s="78"/>
      <c r="H96" s="78"/>
    </row>
    <row r="97" spans="1:8" ht="15.6">
      <c r="A97" s="119"/>
      <c r="B97" s="117"/>
      <c r="C97" s="117"/>
      <c r="D97" s="118"/>
      <c r="E97" s="118"/>
      <c r="F97" s="119"/>
      <c r="G97" s="78"/>
      <c r="H97" s="78"/>
    </row>
    <row r="98" spans="1:8" ht="15.6">
      <c r="A98" s="119"/>
      <c r="B98" s="117"/>
      <c r="C98" s="117"/>
      <c r="D98" s="118"/>
      <c r="E98" s="118"/>
      <c r="F98" s="119"/>
      <c r="G98" s="78"/>
      <c r="H98" s="78"/>
    </row>
  </sheetData>
  <mergeCells count="4">
    <mergeCell ref="A1:F1"/>
    <mergeCell ref="A2:F2"/>
    <mergeCell ref="A5:E5"/>
    <mergeCell ref="A24:E2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98"/>
  <sheetViews>
    <sheetView topLeftCell="A15" workbookViewId="0">
      <selection activeCell="C30" sqref="C30"/>
    </sheetView>
  </sheetViews>
  <sheetFormatPr defaultColWidth="14.44140625" defaultRowHeight="15" customHeight="1"/>
  <cols>
    <col min="1" max="1" width="33.88671875" customWidth="1"/>
    <col min="2" max="2" width="9.109375" customWidth="1"/>
    <col min="3" max="3" width="9.33203125" customWidth="1"/>
    <col min="4" max="4" width="17.44140625" customWidth="1"/>
    <col min="5" max="5" width="18.6640625" customWidth="1"/>
    <col min="6" max="6" width="17.33203125" customWidth="1"/>
    <col min="7" max="7" width="20.109375" customWidth="1"/>
    <col min="8" max="8" width="10.33203125" customWidth="1"/>
    <col min="9" max="9" width="9.44140625" customWidth="1"/>
    <col min="10" max="11" width="8.6640625" customWidth="1"/>
  </cols>
  <sheetData>
    <row r="1" spans="1:11">
      <c r="A1" s="530" t="s">
        <v>468</v>
      </c>
      <c r="B1" s="531"/>
      <c r="C1" s="531"/>
      <c r="D1" s="531"/>
      <c r="E1" s="531"/>
      <c r="F1" s="532"/>
      <c r="G1" s="32"/>
      <c r="H1" s="32"/>
      <c r="I1" s="4"/>
    </row>
    <row r="2" spans="1:11" ht="15" customHeight="1">
      <c r="A2" s="533" t="s">
        <v>469</v>
      </c>
      <c r="B2" s="534"/>
      <c r="C2" s="534"/>
      <c r="D2" s="534"/>
      <c r="E2" s="534"/>
      <c r="F2" s="534"/>
      <c r="G2" s="32"/>
      <c r="H2" s="32"/>
      <c r="I2" s="4"/>
    </row>
    <row r="3" spans="1:11">
      <c r="A3" s="34" t="s">
        <v>470</v>
      </c>
      <c r="B3" s="35" t="s">
        <v>471</v>
      </c>
      <c r="C3" s="35" t="s">
        <v>472</v>
      </c>
      <c r="D3" s="36" t="s">
        <v>473</v>
      </c>
      <c r="E3" s="36" t="s">
        <v>474</v>
      </c>
      <c r="F3" s="37" t="s">
        <v>475</v>
      </c>
      <c r="G3" s="38"/>
      <c r="H3" s="39"/>
      <c r="I3" s="1"/>
      <c r="J3" s="2"/>
      <c r="K3" s="2"/>
    </row>
    <row r="4" spans="1:11">
      <c r="A4" s="40" t="s">
        <v>476</v>
      </c>
      <c r="B4" s="41" t="s">
        <v>477</v>
      </c>
      <c r="C4" s="41">
        <v>6</v>
      </c>
      <c r="D4" s="42">
        <v>5800</v>
      </c>
      <c r="E4" s="43">
        <f>C4*D4</f>
        <v>34800</v>
      </c>
      <c r="F4" s="44">
        <f>E4/2</f>
        <v>17400</v>
      </c>
      <c r="G4" s="45"/>
      <c r="H4" s="32"/>
      <c r="I4" s="4">
        <v>3</v>
      </c>
    </row>
    <row r="5" spans="1:11" ht="15" customHeight="1">
      <c r="A5" s="535" t="s">
        <v>478</v>
      </c>
      <c r="B5" s="536"/>
      <c r="C5" s="536"/>
      <c r="D5" s="536"/>
      <c r="E5" s="537"/>
      <c r="F5" s="46"/>
      <c r="G5" s="45"/>
      <c r="H5" s="32"/>
      <c r="I5" s="4"/>
    </row>
    <row r="6" spans="1:11">
      <c r="A6" s="47" t="s">
        <v>470</v>
      </c>
      <c r="B6" s="48" t="s">
        <v>471</v>
      </c>
      <c r="C6" s="48" t="s">
        <v>479</v>
      </c>
      <c r="D6" s="49" t="s">
        <v>480</v>
      </c>
      <c r="E6" s="50" t="s">
        <v>481</v>
      </c>
      <c r="F6" s="51" t="s">
        <v>481</v>
      </c>
      <c r="G6" s="52" t="s">
        <v>482</v>
      </c>
      <c r="H6" s="32"/>
      <c r="I6" s="4"/>
    </row>
    <row r="7" spans="1:11">
      <c r="A7" s="53" t="s">
        <v>483</v>
      </c>
      <c r="B7" s="54" t="s">
        <v>118</v>
      </c>
      <c r="C7" s="54">
        <v>5</v>
      </c>
      <c r="D7" s="55">
        <f>'Item list 2025 '!D63</f>
        <v>555</v>
      </c>
      <c r="E7" s="56">
        <f t="shared" ref="E7:E14" si="0">C7*D7</f>
        <v>2775</v>
      </c>
      <c r="F7" s="57">
        <f t="shared" ref="F7:F14" si="1">E7/2</f>
        <v>1387.5</v>
      </c>
      <c r="G7" s="45">
        <v>0</v>
      </c>
      <c r="H7" s="32"/>
      <c r="I7" s="4"/>
    </row>
    <row r="8" spans="1:11">
      <c r="A8" s="40" t="s">
        <v>25</v>
      </c>
      <c r="B8" s="41" t="s">
        <v>484</v>
      </c>
      <c r="C8" s="41">
        <v>2.5</v>
      </c>
      <c r="D8" s="58">
        <f>'Item list 2025 '!D2</f>
        <v>600</v>
      </c>
      <c r="E8" s="43">
        <f t="shared" si="0"/>
        <v>1500</v>
      </c>
      <c r="F8" s="44">
        <f t="shared" si="1"/>
        <v>750</v>
      </c>
      <c r="G8" s="45">
        <f t="shared" ref="G8:G10" si="2">C8*H8</f>
        <v>1500</v>
      </c>
      <c r="H8" s="59">
        <v>600</v>
      </c>
      <c r="I8" s="4"/>
    </row>
    <row r="9" spans="1:11">
      <c r="A9" s="40" t="s">
        <v>485</v>
      </c>
      <c r="B9" s="41" t="s">
        <v>484</v>
      </c>
      <c r="C9" s="41">
        <v>1.5</v>
      </c>
      <c r="D9" s="58">
        <f>'Item list 2025 '!D3</f>
        <v>600</v>
      </c>
      <c r="E9" s="43">
        <f t="shared" si="0"/>
        <v>900</v>
      </c>
      <c r="F9" s="44">
        <f t="shared" si="1"/>
        <v>450</v>
      </c>
      <c r="G9" s="45">
        <f t="shared" si="2"/>
        <v>900</v>
      </c>
      <c r="H9" s="59">
        <v>600</v>
      </c>
      <c r="I9" s="4"/>
    </row>
    <row r="10" spans="1:11">
      <c r="A10" s="40" t="s">
        <v>28</v>
      </c>
      <c r="B10" s="41" t="s">
        <v>484</v>
      </c>
      <c r="C10" s="41">
        <v>1.5</v>
      </c>
      <c r="D10" s="58">
        <f>'Item list 2025 '!D5</f>
        <v>600</v>
      </c>
      <c r="E10" s="43">
        <f t="shared" si="0"/>
        <v>900</v>
      </c>
      <c r="F10" s="44">
        <f t="shared" si="1"/>
        <v>450</v>
      </c>
      <c r="G10" s="45">
        <f t="shared" si="2"/>
        <v>900</v>
      </c>
      <c r="H10" s="59">
        <v>600</v>
      </c>
      <c r="I10" s="4"/>
    </row>
    <row r="11" spans="1:11">
      <c r="A11" s="40" t="s">
        <v>486</v>
      </c>
      <c r="B11" s="41" t="s">
        <v>271</v>
      </c>
      <c r="C11" s="41">
        <v>6</v>
      </c>
      <c r="D11" s="60">
        <f>'Item list 2025 '!D141</f>
        <v>830</v>
      </c>
      <c r="E11" s="43">
        <f t="shared" si="0"/>
        <v>4980</v>
      </c>
      <c r="F11" s="44">
        <f t="shared" si="1"/>
        <v>2490</v>
      </c>
      <c r="G11" s="61">
        <v>5700</v>
      </c>
      <c r="H11" s="32"/>
      <c r="I11" s="4"/>
    </row>
    <row r="12" spans="1:11">
      <c r="A12" s="40" t="s">
        <v>487</v>
      </c>
      <c r="B12" s="41" t="s">
        <v>271</v>
      </c>
      <c r="C12" s="41">
        <v>4</v>
      </c>
      <c r="D12" s="58">
        <f>'Item list 2025 '!D144</f>
        <v>570</v>
      </c>
      <c r="E12" s="43">
        <f t="shared" si="0"/>
        <v>2280</v>
      </c>
      <c r="F12" s="44">
        <f t="shared" si="1"/>
        <v>1140</v>
      </c>
      <c r="G12" s="45">
        <v>0</v>
      </c>
      <c r="H12" s="32"/>
      <c r="I12" s="4"/>
    </row>
    <row r="13" spans="1:11">
      <c r="A13" s="40" t="s">
        <v>488</v>
      </c>
      <c r="B13" s="41" t="s">
        <v>271</v>
      </c>
      <c r="C13" s="41">
        <v>20</v>
      </c>
      <c r="D13" s="58">
        <f>'Item list 2025 '!D149</f>
        <v>95</v>
      </c>
      <c r="E13" s="43">
        <f t="shared" si="0"/>
        <v>1900</v>
      </c>
      <c r="F13" s="44">
        <f t="shared" si="1"/>
        <v>950</v>
      </c>
      <c r="G13" s="45">
        <f t="shared" ref="G13:G14" si="3">E13</f>
        <v>1900</v>
      </c>
      <c r="H13" s="32"/>
      <c r="I13" s="4"/>
    </row>
    <row r="14" spans="1:11">
      <c r="A14" s="62" t="s">
        <v>489</v>
      </c>
      <c r="B14" s="305" t="s">
        <v>615</v>
      </c>
      <c r="C14" s="63">
        <v>100</v>
      </c>
      <c r="D14" s="64">
        <f>'Item list 2025 '!E8</f>
        <v>10</v>
      </c>
      <c r="E14" s="65">
        <f t="shared" si="0"/>
        <v>1000</v>
      </c>
      <c r="F14" s="66">
        <f t="shared" si="1"/>
        <v>500</v>
      </c>
      <c r="G14" s="67">
        <f t="shared" si="3"/>
        <v>1000</v>
      </c>
      <c r="H14" s="32" t="s">
        <v>631</v>
      </c>
      <c r="I14" s="4"/>
    </row>
    <row r="15" spans="1:11" ht="15" customHeight="1">
      <c r="A15" s="68" t="s">
        <v>329</v>
      </c>
      <c r="B15" s="69"/>
      <c r="C15" s="69"/>
      <c r="D15" s="69"/>
      <c r="E15" s="69"/>
      <c r="F15" s="69"/>
      <c r="G15" s="70"/>
      <c r="H15" s="32"/>
      <c r="I15" s="4"/>
    </row>
    <row r="16" spans="1:11">
      <c r="A16" s="53" t="s">
        <v>334</v>
      </c>
      <c r="B16" s="71" t="s">
        <v>111</v>
      </c>
      <c r="C16" s="72">
        <v>6</v>
      </c>
      <c r="D16" s="73">
        <f>'Item list 2025 '!D204</f>
        <v>80</v>
      </c>
      <c r="E16" s="56">
        <f t="shared" ref="E16:E20" si="4">C16*D16</f>
        <v>480</v>
      </c>
      <c r="F16" s="57">
        <f>E16/2</f>
        <v>240</v>
      </c>
      <c r="G16" s="73">
        <v>0</v>
      </c>
      <c r="H16" s="32"/>
      <c r="I16" s="4"/>
    </row>
    <row r="17" spans="1:10">
      <c r="A17" s="40" t="s">
        <v>491</v>
      </c>
      <c r="B17" s="41" t="s">
        <v>168</v>
      </c>
      <c r="C17" s="41">
        <v>1</v>
      </c>
      <c r="D17" s="58">
        <f>'Item list 2025 '!D212</f>
        <v>220</v>
      </c>
      <c r="E17" s="43">
        <f t="shared" si="4"/>
        <v>220</v>
      </c>
      <c r="F17" s="518">
        <f>C17*D17</f>
        <v>220</v>
      </c>
      <c r="G17" s="45">
        <f t="shared" ref="G17:G18" si="5">E17</f>
        <v>220</v>
      </c>
      <c r="H17" s="32"/>
      <c r="I17" s="4"/>
    </row>
    <row r="18" spans="1:10">
      <c r="A18" s="40" t="s">
        <v>492</v>
      </c>
      <c r="B18" s="285" t="s">
        <v>168</v>
      </c>
      <c r="C18" s="41">
        <v>3</v>
      </c>
      <c r="D18" s="58">
        <f>'Item list 2025 '!D248</f>
        <v>230</v>
      </c>
      <c r="E18" s="43">
        <f t="shared" si="4"/>
        <v>690</v>
      </c>
      <c r="F18" s="44">
        <f>C18*D18</f>
        <v>690</v>
      </c>
      <c r="G18" s="45">
        <f t="shared" si="5"/>
        <v>690</v>
      </c>
      <c r="H18" s="32"/>
      <c r="I18" s="4"/>
    </row>
    <row r="19" spans="1:10">
      <c r="A19" s="40" t="s">
        <v>493</v>
      </c>
      <c r="B19" s="41" t="s">
        <v>342</v>
      </c>
      <c r="C19" s="41">
        <v>1</v>
      </c>
      <c r="D19" s="58">
        <f>'Item list 2025 '!D233</f>
        <v>750</v>
      </c>
      <c r="E19" s="43">
        <f t="shared" si="4"/>
        <v>750</v>
      </c>
      <c r="F19" s="518">
        <f>C19*D19</f>
        <v>750</v>
      </c>
      <c r="G19" s="45">
        <v>0</v>
      </c>
      <c r="H19" s="32"/>
      <c r="I19" s="4"/>
    </row>
    <row r="20" spans="1:10">
      <c r="A20" s="40" t="s">
        <v>386</v>
      </c>
      <c r="B20" s="41" t="s">
        <v>64</v>
      </c>
      <c r="C20" s="41">
        <v>12</v>
      </c>
      <c r="D20" s="58">
        <f>'Item list 2025 '!D228</f>
        <v>91</v>
      </c>
      <c r="E20" s="43">
        <f t="shared" si="4"/>
        <v>1092</v>
      </c>
      <c r="F20" s="44">
        <f t="shared" ref="F20:F21" si="6">E20/2</f>
        <v>546</v>
      </c>
      <c r="G20" s="45">
        <f t="shared" ref="G20:G21" si="7">E20</f>
        <v>1092</v>
      </c>
      <c r="H20" s="32"/>
      <c r="I20" s="4"/>
    </row>
    <row r="21" spans="1:10">
      <c r="A21" s="40" t="s">
        <v>494</v>
      </c>
      <c r="B21" s="41" t="s">
        <v>495</v>
      </c>
      <c r="C21" s="41">
        <v>2</v>
      </c>
      <c r="D21" s="58">
        <f>'Item list 2025 '!D229</f>
        <v>60</v>
      </c>
      <c r="E21" s="43">
        <f t="shared" ref="E21:E22" si="8">D21*C21</f>
        <v>120</v>
      </c>
      <c r="F21" s="44">
        <f t="shared" si="6"/>
        <v>60</v>
      </c>
      <c r="G21" s="45">
        <f t="shared" si="7"/>
        <v>120</v>
      </c>
      <c r="H21" s="32"/>
      <c r="I21" s="4"/>
    </row>
    <row r="22" spans="1:10">
      <c r="A22" s="40" t="s">
        <v>496</v>
      </c>
      <c r="B22" s="41" t="s">
        <v>168</v>
      </c>
      <c r="C22" s="41">
        <v>1</v>
      </c>
      <c r="D22" s="58">
        <f>'Item list 2025 '!D254</f>
        <v>470</v>
      </c>
      <c r="E22" s="43">
        <f t="shared" si="8"/>
        <v>470</v>
      </c>
      <c r="F22" s="44">
        <f t="shared" ref="F22:G22" si="9">D22</f>
        <v>470</v>
      </c>
      <c r="G22" s="45">
        <f t="shared" si="9"/>
        <v>470</v>
      </c>
      <c r="H22" s="32"/>
      <c r="I22" s="4"/>
    </row>
    <row r="23" spans="1:10" ht="15" customHeight="1">
      <c r="A23" s="538" t="s">
        <v>497</v>
      </c>
      <c r="B23" s="539"/>
      <c r="C23" s="539"/>
      <c r="D23" s="539"/>
      <c r="E23" s="540"/>
      <c r="F23" s="44"/>
      <c r="G23" s="45"/>
      <c r="H23" s="32"/>
      <c r="I23" s="4"/>
    </row>
    <row r="24" spans="1:10">
      <c r="A24" s="40" t="s">
        <v>498</v>
      </c>
      <c r="B24" s="41" t="s">
        <v>499</v>
      </c>
      <c r="C24" s="41">
        <v>4</v>
      </c>
      <c r="D24" s="58">
        <f>'Item list 2025 '!D10</f>
        <v>85</v>
      </c>
      <c r="E24" s="43">
        <f t="shared" ref="E24:E32" si="10">C24*D24</f>
        <v>340</v>
      </c>
      <c r="F24" s="44">
        <f t="shared" ref="F24:F32" si="11">E24/2</f>
        <v>170</v>
      </c>
      <c r="G24" s="45">
        <f t="shared" ref="G24:G31" si="12">E24</f>
        <v>340</v>
      </c>
      <c r="H24" s="32"/>
      <c r="I24" s="4"/>
    </row>
    <row r="25" spans="1:10">
      <c r="A25" s="40" t="s">
        <v>500</v>
      </c>
      <c r="B25" s="41" t="s">
        <v>499</v>
      </c>
      <c r="C25" s="41">
        <v>4</v>
      </c>
      <c r="D25" s="58">
        <f>'Item list 2025 '!D10</f>
        <v>85</v>
      </c>
      <c r="E25" s="43">
        <f t="shared" si="10"/>
        <v>340</v>
      </c>
      <c r="F25" s="44">
        <f t="shared" si="11"/>
        <v>170</v>
      </c>
      <c r="G25" s="45">
        <f t="shared" si="12"/>
        <v>340</v>
      </c>
      <c r="H25" s="32"/>
      <c r="I25" s="4"/>
    </row>
    <row r="26" spans="1:10">
      <c r="A26" s="40" t="s">
        <v>501</v>
      </c>
      <c r="B26" s="41" t="s">
        <v>499</v>
      </c>
      <c r="C26" s="41">
        <v>6</v>
      </c>
      <c r="D26" s="58">
        <f>'Item list 2025 '!D10</f>
        <v>85</v>
      </c>
      <c r="E26" s="43">
        <f t="shared" si="10"/>
        <v>510</v>
      </c>
      <c r="F26" s="44">
        <f t="shared" si="11"/>
        <v>255</v>
      </c>
      <c r="G26" s="45">
        <f t="shared" si="12"/>
        <v>510</v>
      </c>
      <c r="H26" s="32"/>
      <c r="I26" s="4"/>
    </row>
    <row r="27" spans="1:10">
      <c r="A27" s="40" t="s">
        <v>502</v>
      </c>
      <c r="B27" s="41" t="s">
        <v>499</v>
      </c>
      <c r="C27" s="41">
        <v>15</v>
      </c>
      <c r="D27" s="58">
        <f>'Item list 2025 '!D10</f>
        <v>85</v>
      </c>
      <c r="E27" s="43">
        <f t="shared" si="10"/>
        <v>1275</v>
      </c>
      <c r="F27" s="44">
        <f t="shared" si="11"/>
        <v>637.5</v>
      </c>
      <c r="G27" s="45">
        <f t="shared" si="12"/>
        <v>1275</v>
      </c>
      <c r="H27" s="32"/>
      <c r="I27" s="4"/>
      <c r="J27">
        <f>104*434</f>
        <v>45136</v>
      </c>
    </row>
    <row r="28" spans="1:10">
      <c r="A28" s="40" t="s">
        <v>503</v>
      </c>
      <c r="B28" s="41" t="s">
        <v>504</v>
      </c>
      <c r="C28" s="41">
        <v>120</v>
      </c>
      <c r="D28" s="58">
        <f>'Item list 2025 '!E10</f>
        <v>11</v>
      </c>
      <c r="E28" s="43">
        <f t="shared" si="10"/>
        <v>1320</v>
      </c>
      <c r="F28" s="44">
        <f t="shared" si="11"/>
        <v>660</v>
      </c>
      <c r="G28" s="45">
        <f t="shared" si="12"/>
        <v>1320</v>
      </c>
      <c r="H28" s="32"/>
      <c r="I28" s="4"/>
    </row>
    <row r="29" spans="1:10">
      <c r="A29" s="40" t="s">
        <v>505</v>
      </c>
      <c r="B29" s="41" t="s">
        <v>499</v>
      </c>
      <c r="C29" s="41">
        <v>10</v>
      </c>
      <c r="D29" s="58">
        <f>'Item list 2025 '!D10</f>
        <v>85</v>
      </c>
      <c r="E29" s="43">
        <f t="shared" si="10"/>
        <v>850</v>
      </c>
      <c r="F29" s="44">
        <f t="shared" si="11"/>
        <v>425</v>
      </c>
      <c r="G29" s="45">
        <f t="shared" si="12"/>
        <v>850</v>
      </c>
      <c r="H29" s="32"/>
      <c r="I29" s="4"/>
    </row>
    <row r="30" spans="1:10">
      <c r="A30" s="284" t="s">
        <v>732</v>
      </c>
      <c r="B30" s="41">
        <v>1</v>
      </c>
      <c r="C30" s="517">
        <v>120</v>
      </c>
      <c r="D30" s="58">
        <f>'Item list 2025 '!D280</f>
        <v>5</v>
      </c>
      <c r="E30" s="43">
        <f t="shared" si="10"/>
        <v>600</v>
      </c>
      <c r="F30" s="44">
        <f t="shared" si="11"/>
        <v>300</v>
      </c>
      <c r="G30" s="45">
        <f t="shared" si="12"/>
        <v>600</v>
      </c>
      <c r="H30" s="32"/>
      <c r="I30" s="4"/>
    </row>
    <row r="31" spans="1:10">
      <c r="A31" s="40" t="s">
        <v>507</v>
      </c>
      <c r="B31" s="285" t="s">
        <v>734</v>
      </c>
      <c r="C31" s="41">
        <v>2</v>
      </c>
      <c r="D31" s="58">
        <f>'Item list 2025 '!D11</f>
        <v>550</v>
      </c>
      <c r="E31" s="43">
        <f t="shared" si="10"/>
        <v>1100</v>
      </c>
      <c r="F31" s="44">
        <f t="shared" si="11"/>
        <v>550</v>
      </c>
      <c r="G31" s="45">
        <f t="shared" si="12"/>
        <v>1100</v>
      </c>
      <c r="H31" s="32"/>
      <c r="I31" s="4"/>
    </row>
    <row r="32" spans="1:10">
      <c r="A32" s="40" t="s">
        <v>508</v>
      </c>
      <c r="B32" s="285" t="s">
        <v>615</v>
      </c>
      <c r="C32" s="41">
        <v>100</v>
      </c>
      <c r="D32" s="76">
        <f>'Item list 2025 '!E8</f>
        <v>10</v>
      </c>
      <c r="E32" s="43">
        <f t="shared" si="10"/>
        <v>1000</v>
      </c>
      <c r="F32" s="44">
        <f t="shared" si="11"/>
        <v>500</v>
      </c>
      <c r="G32" s="77">
        <f>(C32*D32)</f>
        <v>1000</v>
      </c>
      <c r="H32" s="78"/>
    </row>
    <row r="33" spans="1:9">
      <c r="A33" s="79" t="s">
        <v>509</v>
      </c>
      <c r="B33" s="80"/>
      <c r="C33" s="80"/>
      <c r="D33" s="81"/>
      <c r="E33" s="82">
        <f>SUM(E7:E32)</f>
        <v>27392</v>
      </c>
      <c r="F33" s="82">
        <f>SUM(F7:F31)</f>
        <v>14261</v>
      </c>
      <c r="G33" s="82">
        <f>SUM(G7:G32)</f>
        <v>21827</v>
      </c>
      <c r="H33" s="32">
        <f>E33*25%</f>
        <v>6848</v>
      </c>
      <c r="I33" s="4"/>
    </row>
    <row r="34" spans="1:9">
      <c r="A34" s="83" t="s">
        <v>510</v>
      </c>
      <c r="B34" s="84"/>
      <c r="C34" s="84"/>
      <c r="D34" s="85"/>
      <c r="E34" s="86">
        <f t="shared" ref="E34:F34" si="13">E4-E33</f>
        <v>7408</v>
      </c>
      <c r="F34" s="87">
        <f t="shared" si="13"/>
        <v>3139</v>
      </c>
      <c r="G34" s="88">
        <f>E4-G33</f>
        <v>12973</v>
      </c>
      <c r="H34" s="32"/>
      <c r="I34" s="4"/>
    </row>
    <row r="35" spans="1:9">
      <c r="A35" s="83" t="s">
        <v>511</v>
      </c>
      <c r="B35" s="84"/>
      <c r="C35" s="84"/>
      <c r="D35" s="85"/>
      <c r="E35" s="89">
        <f t="shared" ref="E35:F35" si="14">E34/E4</f>
        <v>0.21287356321839079</v>
      </c>
      <c r="F35" s="90">
        <f t="shared" si="14"/>
        <v>0.18040229885057471</v>
      </c>
      <c r="G35" s="91">
        <f>G34/E4</f>
        <v>0.37278735632183907</v>
      </c>
      <c r="H35" s="32"/>
      <c r="I35" s="4"/>
    </row>
    <row r="36" spans="1:9">
      <c r="A36" s="92" t="s">
        <v>512</v>
      </c>
      <c r="B36" s="93" t="s">
        <v>513</v>
      </c>
      <c r="C36" s="93"/>
      <c r="D36" s="94"/>
      <c r="E36" s="95">
        <f>E33/C4</f>
        <v>4565.333333333333</v>
      </c>
      <c r="F36" s="96">
        <f>F33/I4</f>
        <v>4753.666666666667</v>
      </c>
      <c r="G36" s="38">
        <f>G33/C4</f>
        <v>3637.8333333333335</v>
      </c>
      <c r="H36" s="32">
        <f>25%*E36</f>
        <v>1141.3333333333333</v>
      </c>
      <c r="I36" s="4"/>
    </row>
    <row r="37" spans="1:9">
      <c r="A37" s="92" t="s">
        <v>514</v>
      </c>
      <c r="B37" s="93" t="s">
        <v>477</v>
      </c>
      <c r="C37" s="93"/>
      <c r="D37" s="94"/>
      <c r="E37" s="95">
        <f>E33/D4</f>
        <v>4.722758620689655</v>
      </c>
      <c r="F37" s="96">
        <f>F33/D4</f>
        <v>2.4587931034482757</v>
      </c>
      <c r="G37" s="38">
        <f>G33/D4</f>
        <v>3.7632758620689657</v>
      </c>
      <c r="H37" s="32">
        <f>E36+H36</f>
        <v>5706.6666666666661</v>
      </c>
      <c r="I37" s="4"/>
    </row>
    <row r="38" spans="1:9" ht="15" customHeight="1">
      <c r="A38" s="97" t="s">
        <v>515</v>
      </c>
      <c r="B38" s="98"/>
      <c r="C38" s="98"/>
      <c r="D38" s="99"/>
      <c r="E38" s="100">
        <f>SUM(E39)</f>
        <v>600</v>
      </c>
      <c r="F38" s="101"/>
      <c r="G38" s="67"/>
      <c r="H38" s="32"/>
      <c r="I38" s="4"/>
    </row>
    <row r="39" spans="1:9">
      <c r="A39" s="284" t="s">
        <v>733</v>
      </c>
      <c r="B39" s="41">
        <v>1</v>
      </c>
      <c r="C39" s="41">
        <v>120</v>
      </c>
      <c r="D39" s="76">
        <f>'Item list 2025 '!D280</f>
        <v>5</v>
      </c>
      <c r="E39" s="43">
        <f>C39*D39</f>
        <v>600</v>
      </c>
      <c r="F39" s="102"/>
      <c r="G39" s="45"/>
      <c r="H39" s="32"/>
      <c r="I39" s="4"/>
    </row>
    <row r="40" spans="1:9">
      <c r="A40" s="79" t="s">
        <v>516</v>
      </c>
      <c r="B40" s="80"/>
      <c r="C40" s="80"/>
      <c r="D40" s="81"/>
      <c r="E40" s="103">
        <f>E33+E38</f>
        <v>27992</v>
      </c>
      <c r="F40" s="104"/>
      <c r="G40" s="77"/>
      <c r="H40" s="78"/>
    </row>
    <row r="41" spans="1:9">
      <c r="A41" s="79" t="s">
        <v>517</v>
      </c>
      <c r="B41" s="80"/>
      <c r="C41" s="80"/>
      <c r="D41" s="81"/>
      <c r="E41" s="103">
        <f>E4-E40</f>
        <v>6808</v>
      </c>
      <c r="F41" s="104"/>
      <c r="G41" s="105" t="s">
        <v>518</v>
      </c>
      <c r="H41" s="106">
        <f>E43*25%</f>
        <v>1166.3333333333333</v>
      </c>
      <c r="I41" s="107">
        <f>E36*25%</f>
        <v>1141.3333333333333</v>
      </c>
    </row>
    <row r="42" spans="1:9">
      <c r="A42" s="108" t="s">
        <v>519</v>
      </c>
      <c r="B42" s="109"/>
      <c r="C42" s="109"/>
      <c r="D42" s="110"/>
      <c r="E42" s="111">
        <f>E41/E4</f>
        <v>0.19563218390804599</v>
      </c>
      <c r="F42" s="112"/>
      <c r="G42" s="105" t="s">
        <v>520</v>
      </c>
      <c r="H42" s="106">
        <f>E43+H41</f>
        <v>5831.6666666666661</v>
      </c>
      <c r="I42" s="107">
        <f>E36+I41</f>
        <v>5706.6666666666661</v>
      </c>
    </row>
    <row r="43" spans="1:9">
      <c r="A43" s="113" t="s">
        <v>521</v>
      </c>
      <c r="B43" s="114"/>
      <c r="C43" s="114"/>
      <c r="D43" s="115"/>
      <c r="E43" s="116">
        <f>E40/C4</f>
        <v>4665.333333333333</v>
      </c>
      <c r="F43" s="113"/>
      <c r="G43" s="78"/>
      <c r="H43" s="78"/>
    </row>
    <row r="44" spans="1:9" ht="15.6">
      <c r="A44" s="113" t="s">
        <v>522</v>
      </c>
      <c r="B44" s="114"/>
      <c r="C44" s="114"/>
      <c r="D44" s="115"/>
      <c r="E44" s="116">
        <f>E40/D4</f>
        <v>4.8262068965517244</v>
      </c>
      <c r="F44" s="113"/>
      <c r="G44" s="78"/>
      <c r="H44" s="78"/>
    </row>
    <row r="45" spans="1:9" ht="15.6">
      <c r="A45" s="113"/>
      <c r="B45" s="114"/>
      <c r="C45" s="114"/>
      <c r="D45" s="115"/>
      <c r="E45" s="116"/>
      <c r="F45" s="113"/>
      <c r="G45" s="78"/>
      <c r="H45" s="78"/>
    </row>
    <row r="46" spans="1:9" ht="15.6">
      <c r="A46" s="113" t="s">
        <v>523</v>
      </c>
      <c r="B46" s="117"/>
      <c r="C46" s="117"/>
      <c r="D46" s="118"/>
      <c r="E46" s="118"/>
      <c r="F46" s="119"/>
      <c r="G46" s="78"/>
      <c r="H46" s="78"/>
    </row>
    <row r="47" spans="1:9" ht="15.6">
      <c r="A47" s="119" t="s">
        <v>524</v>
      </c>
      <c r="B47" s="117"/>
      <c r="C47" s="117"/>
      <c r="D47" s="118"/>
      <c r="E47" s="118"/>
      <c r="F47" s="119"/>
      <c r="G47" s="78"/>
      <c r="H47" s="78"/>
    </row>
    <row r="48" spans="1:9" ht="15.6">
      <c r="A48" s="119" t="s">
        <v>736</v>
      </c>
      <c r="B48" s="117"/>
      <c r="C48" s="117"/>
      <c r="D48" s="118"/>
      <c r="E48" s="118"/>
      <c r="F48" s="119"/>
      <c r="G48" s="78"/>
      <c r="H48" s="78"/>
    </row>
    <row r="49" spans="1:8" ht="15.6">
      <c r="A49" s="120" t="s">
        <v>525</v>
      </c>
      <c r="B49" s="117"/>
      <c r="C49" s="117"/>
      <c r="D49" s="118"/>
      <c r="E49" s="118"/>
      <c r="F49" s="119"/>
      <c r="G49" s="78"/>
      <c r="H49" s="78"/>
    </row>
    <row r="50" spans="1:8" ht="15.6">
      <c r="A50" s="119" t="s">
        <v>526</v>
      </c>
      <c r="B50" s="117"/>
      <c r="C50" s="117"/>
      <c r="D50" s="118"/>
      <c r="E50" s="118"/>
      <c r="F50" s="119"/>
      <c r="G50" s="78"/>
      <c r="H50" s="78"/>
    </row>
    <row r="51" spans="1:8" ht="15.6">
      <c r="A51" s="119" t="s">
        <v>527</v>
      </c>
      <c r="B51" s="117"/>
      <c r="C51" s="117"/>
      <c r="D51" s="118"/>
      <c r="E51" s="118"/>
      <c r="F51" s="119"/>
      <c r="G51" s="78"/>
      <c r="H51" s="78"/>
    </row>
    <row r="52" spans="1:8" ht="15.6">
      <c r="A52" s="119" t="s">
        <v>528</v>
      </c>
      <c r="B52" s="117"/>
      <c r="C52" s="117"/>
      <c r="D52" s="118"/>
      <c r="E52" s="118"/>
      <c r="F52" s="119"/>
      <c r="G52" s="78"/>
      <c r="H52" s="78"/>
    </row>
    <row r="53" spans="1:8" ht="15.6">
      <c r="A53" s="121"/>
      <c r="B53" s="117"/>
      <c r="C53" s="117"/>
      <c r="D53" s="118"/>
      <c r="E53" s="118"/>
      <c r="F53" s="119"/>
      <c r="G53" s="78"/>
      <c r="H53" s="78"/>
    </row>
    <row r="54" spans="1:8" ht="15.6">
      <c r="A54" s="113" t="s">
        <v>529</v>
      </c>
      <c r="B54" s="117"/>
      <c r="C54" s="117"/>
      <c r="D54" s="118"/>
      <c r="E54" s="118"/>
      <c r="F54" s="119"/>
      <c r="G54" s="78"/>
      <c r="H54" s="78"/>
    </row>
    <row r="55" spans="1:8" ht="15.6">
      <c r="A55" s="119" t="s">
        <v>530</v>
      </c>
      <c r="B55" s="117"/>
      <c r="C55" s="117"/>
      <c r="D55" s="118"/>
      <c r="E55" s="118"/>
      <c r="F55" s="119"/>
      <c r="G55" s="78"/>
      <c r="H55" s="78"/>
    </row>
    <row r="56" spans="1:8" ht="15.6">
      <c r="A56" s="119"/>
      <c r="B56" s="117"/>
      <c r="C56" s="117"/>
      <c r="D56" s="118"/>
      <c r="E56" s="118"/>
      <c r="F56" s="119"/>
      <c r="G56" s="78"/>
      <c r="H56" s="78"/>
    </row>
    <row r="57" spans="1:8" ht="15.6">
      <c r="A57" s="119"/>
      <c r="B57" s="117"/>
      <c r="C57" s="117"/>
      <c r="D57" s="118"/>
      <c r="E57" s="118"/>
      <c r="F57" s="119"/>
      <c r="G57" s="78"/>
      <c r="H57" s="78"/>
    </row>
    <row r="58" spans="1:8" ht="15.6">
      <c r="A58" s="119"/>
      <c r="B58" s="117"/>
      <c r="C58" s="117"/>
      <c r="D58" s="118"/>
      <c r="E58" s="118"/>
      <c r="F58" s="119"/>
      <c r="G58" s="78"/>
      <c r="H58" s="78"/>
    </row>
    <row r="59" spans="1:8" ht="15.6">
      <c r="A59" s="119"/>
      <c r="B59" s="117"/>
      <c r="C59" s="117"/>
      <c r="D59" s="118"/>
      <c r="E59" s="118"/>
      <c r="F59" s="119"/>
      <c r="G59" s="78"/>
      <c r="H59" s="78"/>
    </row>
    <row r="60" spans="1:8" ht="15.6">
      <c r="A60" s="119"/>
      <c r="B60" s="117"/>
      <c r="C60" s="117"/>
      <c r="D60" s="118"/>
      <c r="E60" s="118"/>
      <c r="F60" s="119"/>
      <c r="G60" s="78"/>
      <c r="H60" s="78"/>
    </row>
    <row r="61" spans="1:8" ht="15.6">
      <c r="A61" s="119"/>
      <c r="B61" s="117"/>
      <c r="C61" s="117"/>
      <c r="D61" s="118"/>
      <c r="E61" s="118"/>
      <c r="F61" s="119"/>
      <c r="G61" s="78"/>
      <c r="H61" s="78"/>
    </row>
    <row r="62" spans="1:8" ht="15.6">
      <c r="A62" s="119"/>
      <c r="B62" s="117"/>
      <c r="C62" s="117"/>
      <c r="D62" s="118"/>
      <c r="E62" s="118"/>
      <c r="F62" s="119"/>
      <c r="G62" s="78"/>
      <c r="H62" s="78"/>
    </row>
    <row r="63" spans="1:8" ht="15.6">
      <c r="A63" s="119"/>
      <c r="B63" s="117"/>
      <c r="C63" s="117"/>
      <c r="D63" s="118"/>
      <c r="E63" s="118"/>
      <c r="F63" s="119"/>
      <c r="G63" s="78"/>
      <c r="H63" s="78"/>
    </row>
    <row r="64" spans="1:8" ht="15.6">
      <c r="A64" s="119"/>
      <c r="B64" s="117"/>
      <c r="C64" s="117"/>
      <c r="D64" s="118"/>
      <c r="E64" s="118"/>
      <c r="F64" s="119"/>
      <c r="G64" s="78"/>
      <c r="H64" s="78"/>
    </row>
    <row r="65" spans="1:8" ht="15.6">
      <c r="A65" s="119"/>
      <c r="B65" s="117"/>
      <c r="C65" s="117"/>
      <c r="D65" s="118"/>
      <c r="E65" s="118"/>
      <c r="F65" s="119"/>
      <c r="G65" s="78"/>
      <c r="H65" s="78"/>
    </row>
    <row r="66" spans="1:8" ht="15.6">
      <c r="A66" s="119"/>
      <c r="B66" s="117"/>
      <c r="C66" s="117"/>
      <c r="D66" s="118"/>
      <c r="E66" s="118"/>
      <c r="F66" s="119"/>
      <c r="G66" s="78"/>
      <c r="H66" s="78"/>
    </row>
    <row r="67" spans="1:8" ht="15.6">
      <c r="A67" s="119"/>
      <c r="B67" s="117"/>
      <c r="C67" s="117"/>
      <c r="D67" s="118"/>
      <c r="E67" s="118"/>
      <c r="F67" s="119"/>
      <c r="G67" s="78"/>
      <c r="H67" s="78"/>
    </row>
    <row r="68" spans="1:8" ht="15.6">
      <c r="A68" s="119"/>
      <c r="B68" s="117"/>
      <c r="C68" s="117"/>
      <c r="D68" s="118"/>
      <c r="E68" s="118"/>
      <c r="F68" s="119"/>
      <c r="G68" s="78"/>
      <c r="H68" s="78"/>
    </row>
    <row r="69" spans="1:8" ht="15.6">
      <c r="A69" s="119"/>
      <c r="B69" s="117"/>
      <c r="C69" s="117"/>
      <c r="D69" s="118"/>
      <c r="E69" s="118"/>
      <c r="F69" s="119"/>
      <c r="G69" s="78"/>
      <c r="H69" s="78"/>
    </row>
    <row r="70" spans="1:8" ht="15.6">
      <c r="A70" s="119"/>
      <c r="B70" s="117"/>
      <c r="C70" s="117"/>
      <c r="D70" s="118"/>
      <c r="E70" s="118"/>
      <c r="F70" s="119"/>
      <c r="G70" s="78"/>
      <c r="H70" s="78"/>
    </row>
    <row r="71" spans="1:8" ht="15.6">
      <c r="A71" s="119"/>
      <c r="B71" s="117"/>
      <c r="C71" s="117"/>
      <c r="D71" s="118"/>
      <c r="E71" s="118"/>
      <c r="F71" s="119"/>
      <c r="G71" s="78"/>
      <c r="H71" s="78"/>
    </row>
    <row r="72" spans="1:8" ht="15.6">
      <c r="A72" s="119"/>
      <c r="B72" s="117"/>
      <c r="C72" s="117"/>
      <c r="D72" s="118"/>
      <c r="E72" s="118"/>
      <c r="F72" s="119"/>
      <c r="G72" s="78"/>
      <c r="H72" s="78"/>
    </row>
    <row r="73" spans="1:8" ht="15.6">
      <c r="A73" s="119"/>
      <c r="B73" s="117"/>
      <c r="C73" s="117"/>
      <c r="D73" s="118"/>
      <c r="E73" s="118"/>
      <c r="F73" s="119"/>
      <c r="G73" s="78"/>
      <c r="H73" s="78"/>
    </row>
    <row r="74" spans="1:8" ht="15.6">
      <c r="A74" s="119"/>
      <c r="B74" s="117"/>
      <c r="C74" s="117"/>
      <c r="D74" s="118"/>
      <c r="E74" s="118"/>
      <c r="F74" s="119"/>
      <c r="G74" s="78"/>
      <c r="H74" s="78"/>
    </row>
    <row r="75" spans="1:8" ht="15.6">
      <c r="A75" s="119"/>
      <c r="B75" s="117"/>
      <c r="C75" s="117"/>
      <c r="D75" s="118"/>
      <c r="E75" s="118"/>
      <c r="F75" s="119"/>
      <c r="G75" s="78"/>
      <c r="H75" s="78"/>
    </row>
    <row r="76" spans="1:8" ht="15.6">
      <c r="A76" s="119"/>
      <c r="B76" s="117"/>
      <c r="C76" s="117"/>
      <c r="D76" s="118"/>
      <c r="E76" s="118"/>
      <c r="F76" s="119"/>
      <c r="G76" s="78"/>
      <c r="H76" s="78"/>
    </row>
    <row r="77" spans="1:8" ht="15.6">
      <c r="A77" s="119"/>
      <c r="B77" s="117"/>
      <c r="C77" s="117"/>
      <c r="D77" s="118"/>
      <c r="E77" s="118"/>
      <c r="F77" s="119"/>
      <c r="G77" s="78"/>
      <c r="H77" s="78"/>
    </row>
    <row r="78" spans="1:8" ht="15.6">
      <c r="A78" s="119"/>
      <c r="B78" s="117"/>
      <c r="C78" s="117"/>
      <c r="D78" s="118"/>
      <c r="E78" s="118"/>
      <c r="F78" s="119"/>
      <c r="G78" s="78"/>
      <c r="H78" s="78"/>
    </row>
    <row r="79" spans="1:8" ht="15.6">
      <c r="A79" s="119"/>
      <c r="B79" s="117"/>
      <c r="C79" s="117"/>
      <c r="D79" s="118"/>
      <c r="E79" s="118"/>
      <c r="F79" s="119"/>
      <c r="G79" s="78"/>
      <c r="H79" s="78"/>
    </row>
    <row r="80" spans="1:8" ht="15.6">
      <c r="A80" s="119"/>
      <c r="B80" s="117"/>
      <c r="C80" s="117"/>
      <c r="D80" s="118"/>
      <c r="E80" s="118"/>
      <c r="F80" s="119"/>
      <c r="G80" s="78"/>
      <c r="H80" s="78"/>
    </row>
    <row r="81" spans="1:8" ht="15.6">
      <c r="A81" s="119"/>
      <c r="B81" s="117"/>
      <c r="C81" s="117"/>
      <c r="D81" s="118"/>
      <c r="E81" s="118"/>
      <c r="F81" s="119"/>
      <c r="G81" s="78"/>
      <c r="H81" s="78"/>
    </row>
    <row r="82" spans="1:8" ht="15.6">
      <c r="A82" s="119"/>
      <c r="B82" s="117"/>
      <c r="C82" s="117"/>
      <c r="D82" s="118"/>
      <c r="E82" s="118"/>
      <c r="F82" s="119"/>
      <c r="G82" s="78"/>
      <c r="H82" s="78"/>
    </row>
    <row r="83" spans="1:8" ht="15.6">
      <c r="A83" s="119"/>
      <c r="B83" s="117"/>
      <c r="C83" s="117"/>
      <c r="D83" s="118"/>
      <c r="E83" s="118"/>
      <c r="F83" s="119"/>
      <c r="G83" s="78"/>
      <c r="H83" s="78"/>
    </row>
    <row r="84" spans="1:8" ht="15.6">
      <c r="A84" s="119"/>
      <c r="B84" s="117"/>
      <c r="C84" s="117"/>
      <c r="D84" s="118"/>
      <c r="E84" s="118"/>
      <c r="F84" s="119"/>
      <c r="G84" s="78"/>
      <c r="H84" s="78"/>
    </row>
    <row r="85" spans="1:8" ht="15.6">
      <c r="A85" s="119"/>
      <c r="B85" s="117"/>
      <c r="C85" s="117"/>
      <c r="D85" s="118"/>
      <c r="E85" s="118"/>
      <c r="F85" s="119"/>
      <c r="G85" s="78"/>
      <c r="H85" s="78"/>
    </row>
    <row r="86" spans="1:8" ht="15.6">
      <c r="A86" s="119"/>
      <c r="B86" s="117"/>
      <c r="C86" s="117"/>
      <c r="D86" s="118"/>
      <c r="E86" s="118"/>
      <c r="F86" s="119"/>
      <c r="G86" s="78"/>
      <c r="H86" s="78"/>
    </row>
    <row r="87" spans="1:8" ht="15.6">
      <c r="A87" s="119"/>
      <c r="B87" s="117"/>
      <c r="C87" s="117"/>
      <c r="D87" s="118"/>
      <c r="E87" s="118"/>
      <c r="F87" s="119"/>
      <c r="G87" s="78"/>
      <c r="H87" s="78"/>
    </row>
    <row r="88" spans="1:8" ht="15.6">
      <c r="A88" s="119"/>
      <c r="B88" s="117"/>
      <c r="C88" s="117"/>
      <c r="D88" s="118"/>
      <c r="E88" s="118"/>
      <c r="F88" s="119"/>
      <c r="G88" s="78"/>
      <c r="H88" s="78"/>
    </row>
    <row r="89" spans="1:8" ht="15.6">
      <c r="A89" s="119"/>
      <c r="B89" s="117"/>
      <c r="C89" s="117"/>
      <c r="D89" s="118"/>
      <c r="E89" s="118"/>
      <c r="F89" s="119"/>
      <c r="G89" s="78"/>
      <c r="H89" s="78"/>
    </row>
    <row r="90" spans="1:8" ht="15.6">
      <c r="A90" s="119"/>
      <c r="B90" s="117"/>
      <c r="C90" s="117"/>
      <c r="D90" s="118"/>
      <c r="E90" s="118"/>
      <c r="F90" s="119"/>
      <c r="G90" s="78"/>
      <c r="H90" s="78"/>
    </row>
    <row r="91" spans="1:8" ht="15.6">
      <c r="A91" s="119"/>
      <c r="B91" s="117"/>
      <c r="C91" s="117"/>
      <c r="D91" s="118"/>
      <c r="E91" s="118"/>
      <c r="F91" s="119"/>
      <c r="G91" s="78"/>
      <c r="H91" s="78"/>
    </row>
    <row r="92" spans="1:8" ht="15.6">
      <c r="A92" s="119"/>
      <c r="B92" s="117"/>
      <c r="C92" s="117"/>
      <c r="D92" s="118"/>
      <c r="E92" s="118"/>
      <c r="F92" s="119"/>
      <c r="G92" s="78"/>
      <c r="H92" s="78"/>
    </row>
    <row r="93" spans="1:8" ht="15.6">
      <c r="A93" s="119"/>
      <c r="B93" s="117"/>
      <c r="C93" s="117"/>
      <c r="D93" s="118"/>
      <c r="E93" s="118"/>
      <c r="F93" s="119"/>
      <c r="G93" s="78"/>
      <c r="H93" s="78"/>
    </row>
    <row r="94" spans="1:8" ht="15.6">
      <c r="A94" s="119"/>
      <c r="B94" s="117"/>
      <c r="C94" s="117"/>
      <c r="D94" s="118"/>
      <c r="E94" s="118"/>
      <c r="F94" s="119"/>
      <c r="G94" s="78"/>
      <c r="H94" s="78"/>
    </row>
    <row r="95" spans="1:8" ht="15.6">
      <c r="A95" s="119"/>
      <c r="B95" s="117"/>
      <c r="C95" s="117"/>
      <c r="D95" s="118"/>
      <c r="E95" s="118"/>
      <c r="F95" s="119"/>
      <c r="G95" s="78"/>
      <c r="H95" s="78"/>
    </row>
    <row r="96" spans="1:8" ht="15.6">
      <c r="A96" s="119"/>
      <c r="B96" s="117"/>
      <c r="C96" s="117"/>
      <c r="D96" s="118"/>
      <c r="E96" s="118"/>
      <c r="F96" s="119"/>
      <c r="G96" s="78"/>
      <c r="H96" s="78"/>
    </row>
    <row r="97" spans="1:8" ht="15.6">
      <c r="A97" s="119"/>
      <c r="B97" s="117"/>
      <c r="C97" s="117"/>
      <c r="D97" s="118"/>
      <c r="E97" s="118"/>
      <c r="F97" s="119"/>
      <c r="G97" s="78"/>
      <c r="H97" s="78"/>
    </row>
    <row r="98" spans="1:8" ht="15.6">
      <c r="A98" s="119"/>
      <c r="B98" s="117"/>
      <c r="C98" s="117"/>
      <c r="D98" s="118"/>
      <c r="E98" s="118"/>
      <c r="F98" s="119"/>
      <c r="G98" s="78"/>
      <c r="H98" s="78"/>
    </row>
  </sheetData>
  <mergeCells count="4">
    <mergeCell ref="A5:E5"/>
    <mergeCell ref="A23:E23"/>
    <mergeCell ref="A1:F1"/>
    <mergeCell ref="A2:F2"/>
  </mergeCells>
  <pageMargins left="0.7" right="0.7" top="0.75" bottom="0.75" header="0" footer="0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0"/>
  <sheetViews>
    <sheetView topLeftCell="A3" workbookViewId="0">
      <selection activeCell="D7" sqref="D7"/>
    </sheetView>
  </sheetViews>
  <sheetFormatPr defaultColWidth="14.44140625" defaultRowHeight="15" customHeight="1"/>
  <cols>
    <col min="1" max="1" width="33.88671875" customWidth="1"/>
    <col min="2" max="2" width="9.109375" customWidth="1"/>
    <col min="3" max="3" width="9.33203125" customWidth="1"/>
    <col min="4" max="4" width="14.109375" customWidth="1"/>
    <col min="5" max="5" width="18.6640625" customWidth="1"/>
    <col min="6" max="6" width="17.33203125" customWidth="1"/>
    <col min="7" max="7" width="20.109375" customWidth="1"/>
    <col min="8" max="8" width="10.33203125" customWidth="1"/>
    <col min="9" max="9" width="9.44140625" customWidth="1"/>
    <col min="10" max="11" width="8.6640625" customWidth="1"/>
  </cols>
  <sheetData>
    <row r="1" spans="1:11">
      <c r="A1" s="122" t="s">
        <v>468</v>
      </c>
      <c r="G1" s="32"/>
      <c r="H1" s="32"/>
      <c r="I1" s="4"/>
    </row>
    <row r="2" spans="1:11" ht="15" customHeight="1">
      <c r="A2" s="33" t="s">
        <v>469</v>
      </c>
      <c r="G2" s="32"/>
      <c r="H2" s="32"/>
      <c r="I2" s="4"/>
    </row>
    <row r="3" spans="1:11">
      <c r="A3" s="34" t="s">
        <v>470</v>
      </c>
      <c r="B3" s="35" t="s">
        <v>471</v>
      </c>
      <c r="C3" s="35" t="s">
        <v>472</v>
      </c>
      <c r="D3" s="36" t="s">
        <v>473</v>
      </c>
      <c r="E3" s="36" t="s">
        <v>474</v>
      </c>
      <c r="F3" s="37" t="s">
        <v>475</v>
      </c>
      <c r="G3" s="38"/>
      <c r="H3" s="39"/>
      <c r="I3" s="1"/>
      <c r="J3" s="2"/>
      <c r="K3" s="2"/>
    </row>
    <row r="4" spans="1:11">
      <c r="A4" s="40" t="s">
        <v>476</v>
      </c>
      <c r="B4" s="41" t="s">
        <v>477</v>
      </c>
      <c r="C4" s="41">
        <v>6</v>
      </c>
      <c r="D4" s="42">
        <v>5800</v>
      </c>
      <c r="E4" s="43">
        <f>C4*D4</f>
        <v>34800</v>
      </c>
      <c r="F4" s="44">
        <f>E4/2</f>
        <v>17400</v>
      </c>
      <c r="G4" s="45"/>
      <c r="H4" s="32"/>
      <c r="I4" s="4">
        <v>3</v>
      </c>
    </row>
    <row r="5" spans="1:11" ht="15" customHeight="1">
      <c r="A5" s="123" t="s">
        <v>478</v>
      </c>
      <c r="F5" s="46"/>
      <c r="G5" s="45"/>
      <c r="H5" s="32"/>
      <c r="I5" s="4"/>
    </row>
    <row r="6" spans="1:11">
      <c r="A6" s="47" t="s">
        <v>470</v>
      </c>
      <c r="B6" s="48" t="s">
        <v>471</v>
      </c>
      <c r="C6" s="48" t="s">
        <v>479</v>
      </c>
      <c r="D6" s="49" t="s">
        <v>480</v>
      </c>
      <c r="E6" s="50" t="s">
        <v>481</v>
      </c>
      <c r="F6" s="51" t="s">
        <v>481</v>
      </c>
      <c r="G6" s="52" t="s">
        <v>482</v>
      </c>
      <c r="H6" s="32"/>
      <c r="I6" s="4"/>
    </row>
    <row r="7" spans="1:11">
      <c r="A7" s="53" t="s">
        <v>483</v>
      </c>
      <c r="B7" s="54" t="s">
        <v>118</v>
      </c>
      <c r="C7" s="54">
        <v>5</v>
      </c>
      <c r="D7" s="521">
        <f>'Item list 2025 '!D63</f>
        <v>555</v>
      </c>
      <c r="E7" s="124">
        <f t="shared" ref="E7:E12" si="0">C7*D7</f>
        <v>2775</v>
      </c>
      <c r="F7" s="57">
        <f t="shared" ref="F7:F12" si="1">E7/2</f>
        <v>1387.5</v>
      </c>
      <c r="G7" s="45">
        <v>0</v>
      </c>
      <c r="H7" s="32"/>
      <c r="I7" s="4"/>
    </row>
    <row r="8" spans="1:11">
      <c r="A8" s="513" t="s">
        <v>485</v>
      </c>
      <c r="B8" s="514" t="s">
        <v>484</v>
      </c>
      <c r="C8" s="512">
        <v>1.5</v>
      </c>
      <c r="D8" s="521">
        <f>'Item list 2025 '!D3</f>
        <v>600</v>
      </c>
      <c r="E8" s="124">
        <f t="shared" si="0"/>
        <v>900</v>
      </c>
      <c r="F8" s="57">
        <f t="shared" si="1"/>
        <v>450</v>
      </c>
      <c r="G8" s="45"/>
      <c r="H8" s="32"/>
      <c r="I8" s="4"/>
    </row>
    <row r="9" spans="1:11">
      <c r="A9" s="40" t="s">
        <v>531</v>
      </c>
      <c r="B9" s="41" t="s">
        <v>484</v>
      </c>
      <c r="C9" s="41">
        <v>1.5</v>
      </c>
      <c r="D9" s="58">
        <f>'Item list 2025 '!D5</f>
        <v>600</v>
      </c>
      <c r="E9" s="43">
        <f t="shared" si="0"/>
        <v>900</v>
      </c>
      <c r="F9" s="44">
        <f t="shared" si="1"/>
        <v>450</v>
      </c>
      <c r="G9" s="45">
        <f>C9*H9</f>
        <v>900</v>
      </c>
      <c r="H9" s="59">
        <v>600</v>
      </c>
      <c r="I9" s="4"/>
    </row>
    <row r="10" spans="1:11">
      <c r="A10" s="40" t="s">
        <v>486</v>
      </c>
      <c r="B10" s="41" t="s">
        <v>271</v>
      </c>
      <c r="C10" s="41">
        <v>6</v>
      </c>
      <c r="D10" s="515">
        <f>'Item list 2025 '!D141</f>
        <v>830</v>
      </c>
      <c r="E10" s="43">
        <f t="shared" si="0"/>
        <v>4980</v>
      </c>
      <c r="F10" s="44">
        <f t="shared" si="1"/>
        <v>2490</v>
      </c>
      <c r="G10" s="520">
        <v>5700</v>
      </c>
      <c r="H10" s="32"/>
      <c r="I10" s="4"/>
    </row>
    <row r="11" spans="1:11">
      <c r="A11" s="40" t="s">
        <v>487</v>
      </c>
      <c r="B11" s="41" t="s">
        <v>271</v>
      </c>
      <c r="C11" s="41">
        <v>4</v>
      </c>
      <c r="D11" s="58">
        <f>'Item list 2025 '!D144</f>
        <v>570</v>
      </c>
      <c r="E11" s="43">
        <f t="shared" si="0"/>
        <v>2280</v>
      </c>
      <c r="F11" s="44">
        <f t="shared" si="1"/>
        <v>1140</v>
      </c>
      <c r="G11" s="45">
        <v>0</v>
      </c>
      <c r="H11" s="32"/>
      <c r="I11" s="4"/>
    </row>
    <row r="12" spans="1:11">
      <c r="A12" s="62" t="s">
        <v>489</v>
      </c>
      <c r="B12" s="63" t="s">
        <v>490</v>
      </c>
      <c r="C12" s="63">
        <v>100</v>
      </c>
      <c r="D12" s="519">
        <f>'Item list 2025 '!E8</f>
        <v>10</v>
      </c>
      <c r="E12" s="65">
        <f t="shared" si="0"/>
        <v>1000</v>
      </c>
      <c r="F12" s="66">
        <f t="shared" si="1"/>
        <v>500</v>
      </c>
      <c r="G12" s="67">
        <f>E12</f>
        <v>1000</v>
      </c>
      <c r="H12" s="32"/>
      <c r="I12" s="4"/>
    </row>
    <row r="13" spans="1:11" ht="15" customHeight="1">
      <c r="A13" s="68" t="s">
        <v>329</v>
      </c>
      <c r="B13" s="69"/>
      <c r="C13" s="69"/>
      <c r="D13" s="69"/>
      <c r="E13" s="69"/>
      <c r="F13" s="69"/>
      <c r="G13" s="70"/>
      <c r="H13" s="32"/>
      <c r="I13" s="4"/>
    </row>
    <row r="14" spans="1:11">
      <c r="A14" s="53" t="s">
        <v>334</v>
      </c>
      <c r="B14" s="71" t="s">
        <v>11</v>
      </c>
      <c r="C14" s="72">
        <v>3</v>
      </c>
      <c r="D14" s="73">
        <f>'Item list 2025 '!D204</f>
        <v>80</v>
      </c>
      <c r="E14" s="56">
        <f t="shared" ref="E14:E18" si="2">C14*D14</f>
        <v>240</v>
      </c>
      <c r="F14" s="57">
        <f>(C14*D14)</f>
        <v>240</v>
      </c>
      <c r="G14" s="73">
        <v>0</v>
      </c>
      <c r="H14" s="32"/>
      <c r="I14" s="4"/>
    </row>
    <row r="15" spans="1:11">
      <c r="A15" s="40" t="s">
        <v>491</v>
      </c>
      <c r="B15" s="41" t="s">
        <v>168</v>
      </c>
      <c r="C15" s="41">
        <v>1</v>
      </c>
      <c r="D15" s="58">
        <f>'Item list 2025 '!D212</f>
        <v>220</v>
      </c>
      <c r="E15" s="43">
        <f t="shared" si="2"/>
        <v>220</v>
      </c>
      <c r="F15" s="57">
        <f>(C15*D15)</f>
        <v>220</v>
      </c>
      <c r="G15" s="45">
        <f>E15</f>
        <v>220</v>
      </c>
      <c r="H15" s="32"/>
      <c r="I15" s="4"/>
    </row>
    <row r="16" spans="1:11">
      <c r="A16" s="284" t="s">
        <v>737</v>
      </c>
      <c r="B16" s="41" t="s">
        <v>176</v>
      </c>
      <c r="C16" s="41">
        <v>1</v>
      </c>
      <c r="D16" s="58">
        <f>'Item list 2025 '!D245</f>
        <v>719</v>
      </c>
      <c r="E16" s="43">
        <f t="shared" si="2"/>
        <v>719</v>
      </c>
      <c r="F16" s="44">
        <f t="shared" ref="F16:G16" si="3">D16</f>
        <v>719</v>
      </c>
      <c r="G16" s="45">
        <f t="shared" si="3"/>
        <v>719</v>
      </c>
      <c r="H16" s="32"/>
      <c r="I16" s="4"/>
    </row>
    <row r="17" spans="1:9">
      <c r="A17" s="40" t="s">
        <v>493</v>
      </c>
      <c r="B17" s="41" t="s">
        <v>176</v>
      </c>
      <c r="C17" s="41">
        <v>1</v>
      </c>
      <c r="D17" s="58">
        <f>'Item list 2025 '!D233</f>
        <v>750</v>
      </c>
      <c r="E17" s="43">
        <f t="shared" si="2"/>
        <v>750</v>
      </c>
      <c r="F17" s="518">
        <f>D17</f>
        <v>750</v>
      </c>
      <c r="G17" s="45">
        <v>0</v>
      </c>
      <c r="H17" s="32"/>
      <c r="I17" s="4"/>
    </row>
    <row r="18" spans="1:9">
      <c r="A18" s="40" t="s">
        <v>386</v>
      </c>
      <c r="B18" s="41" t="s">
        <v>64</v>
      </c>
      <c r="C18" s="41">
        <v>12</v>
      </c>
      <c r="D18" s="58">
        <f>'Item list 2025 '!D228</f>
        <v>91</v>
      </c>
      <c r="E18" s="43">
        <f t="shared" si="2"/>
        <v>1092</v>
      </c>
      <c r="F18" s="44">
        <f t="shared" ref="F18:F19" si="4">E18/2</f>
        <v>546</v>
      </c>
      <c r="G18" s="45">
        <f t="shared" ref="G18:G19" si="5">E18</f>
        <v>1092</v>
      </c>
      <c r="H18" s="32"/>
      <c r="I18" s="4"/>
    </row>
    <row r="19" spans="1:9">
      <c r="A19" s="40" t="s">
        <v>494</v>
      </c>
      <c r="B19" s="41" t="s">
        <v>495</v>
      </c>
      <c r="C19" s="41">
        <v>2</v>
      </c>
      <c r="D19" s="58">
        <f>'Item list 2025 '!D229</f>
        <v>60</v>
      </c>
      <c r="E19" s="43">
        <f>D19*C19</f>
        <v>120</v>
      </c>
      <c r="F19" s="44">
        <f t="shared" si="4"/>
        <v>60</v>
      </c>
      <c r="G19" s="45">
        <f t="shared" si="5"/>
        <v>120</v>
      </c>
      <c r="H19" s="32"/>
      <c r="I19" s="4"/>
    </row>
    <row r="20" spans="1:9" ht="15" customHeight="1">
      <c r="A20" s="125" t="s">
        <v>497</v>
      </c>
      <c r="F20" s="44"/>
      <c r="G20" s="45"/>
      <c r="H20" s="32"/>
      <c r="I20" s="4"/>
    </row>
    <row r="21" spans="1:9">
      <c r="A21" s="40" t="s">
        <v>498</v>
      </c>
      <c r="B21" s="41" t="s">
        <v>499</v>
      </c>
      <c r="C21" s="41">
        <v>4</v>
      </c>
      <c r="D21" s="58">
        <f>'Item list 2025 '!D10</f>
        <v>85</v>
      </c>
      <c r="E21" s="43">
        <f t="shared" ref="E21:E29" si="6">C21*D21</f>
        <v>340</v>
      </c>
      <c r="F21" s="44">
        <f t="shared" ref="F21:F29" si="7">E21/2</f>
        <v>170</v>
      </c>
      <c r="G21" s="45">
        <f t="shared" ref="G21:G28" si="8">E21</f>
        <v>340</v>
      </c>
      <c r="H21" s="32"/>
      <c r="I21" s="4"/>
    </row>
    <row r="22" spans="1:9">
      <c r="A22" s="40" t="s">
        <v>500</v>
      </c>
      <c r="B22" s="41" t="s">
        <v>499</v>
      </c>
      <c r="C22" s="41">
        <v>2</v>
      </c>
      <c r="D22" s="58">
        <f>'Item list 2025 '!D10</f>
        <v>85</v>
      </c>
      <c r="E22" s="43">
        <f t="shared" si="6"/>
        <v>170</v>
      </c>
      <c r="F22" s="44">
        <f t="shared" si="7"/>
        <v>85</v>
      </c>
      <c r="G22" s="45">
        <f t="shared" si="8"/>
        <v>170</v>
      </c>
      <c r="H22" s="32"/>
      <c r="I22" s="4"/>
    </row>
    <row r="23" spans="1:9">
      <c r="A23" s="40" t="s">
        <v>501</v>
      </c>
      <c r="B23" s="41" t="s">
        <v>499</v>
      </c>
      <c r="C23" s="41">
        <v>6</v>
      </c>
      <c r="D23" s="58">
        <f>'Item list 2025 '!D10</f>
        <v>85</v>
      </c>
      <c r="E23" s="43">
        <f t="shared" si="6"/>
        <v>510</v>
      </c>
      <c r="F23" s="44">
        <f t="shared" si="7"/>
        <v>255</v>
      </c>
      <c r="G23" s="45">
        <f t="shared" si="8"/>
        <v>510</v>
      </c>
      <c r="H23" s="32"/>
      <c r="I23" s="4"/>
    </row>
    <row r="24" spans="1:9">
      <c r="A24" s="40" t="s">
        <v>502</v>
      </c>
      <c r="B24" s="41" t="s">
        <v>499</v>
      </c>
      <c r="C24" s="41">
        <v>15</v>
      </c>
      <c r="D24" s="58">
        <f>'Item list 2025 '!D10</f>
        <v>85</v>
      </c>
      <c r="E24" s="43">
        <f t="shared" si="6"/>
        <v>1275</v>
      </c>
      <c r="F24" s="44">
        <f t="shared" si="7"/>
        <v>637.5</v>
      </c>
      <c r="G24" s="45">
        <f t="shared" si="8"/>
        <v>1275</v>
      </c>
      <c r="H24" s="32"/>
      <c r="I24" s="4"/>
    </row>
    <row r="25" spans="1:9">
      <c r="A25" s="40" t="s">
        <v>503</v>
      </c>
      <c r="B25" s="41" t="s">
        <v>504</v>
      </c>
      <c r="C25" s="41">
        <v>120</v>
      </c>
      <c r="D25" s="58">
        <f>'Item list 2025 '!E10</f>
        <v>11</v>
      </c>
      <c r="E25" s="43">
        <f t="shared" si="6"/>
        <v>1320</v>
      </c>
      <c r="F25" s="44">
        <f t="shared" si="7"/>
        <v>660</v>
      </c>
      <c r="G25" s="45">
        <f t="shared" si="8"/>
        <v>1320</v>
      </c>
      <c r="H25" s="32"/>
      <c r="I25" s="4"/>
    </row>
    <row r="26" spans="1:9">
      <c r="A26" s="40" t="s">
        <v>505</v>
      </c>
      <c r="B26" s="41" t="s">
        <v>499</v>
      </c>
      <c r="C26" s="41">
        <v>10</v>
      </c>
      <c r="D26" s="58">
        <f>'Item list 2025 '!D10</f>
        <v>85</v>
      </c>
      <c r="E26" s="43">
        <f t="shared" si="6"/>
        <v>850</v>
      </c>
      <c r="F26" s="44">
        <f t="shared" si="7"/>
        <v>425</v>
      </c>
      <c r="G26" s="45">
        <f t="shared" si="8"/>
        <v>850</v>
      </c>
      <c r="H26" s="32"/>
      <c r="I26" s="4"/>
    </row>
    <row r="27" spans="1:9">
      <c r="A27" s="284" t="s">
        <v>738</v>
      </c>
      <c r="B27" s="41">
        <v>1</v>
      </c>
      <c r="C27" s="517">
        <v>120</v>
      </c>
      <c r="D27" s="58">
        <f>'Item list 2025 '!E10</f>
        <v>11</v>
      </c>
      <c r="E27" s="43">
        <f t="shared" si="6"/>
        <v>1320</v>
      </c>
      <c r="F27" s="44">
        <f t="shared" si="7"/>
        <v>660</v>
      </c>
      <c r="G27" s="45">
        <f t="shared" si="8"/>
        <v>1320</v>
      </c>
      <c r="H27" s="32"/>
      <c r="I27" s="4"/>
    </row>
    <row r="28" spans="1:9">
      <c r="A28" s="40" t="s">
        <v>507</v>
      </c>
      <c r="B28" s="285" t="s">
        <v>740</v>
      </c>
      <c r="C28" s="41">
        <v>2</v>
      </c>
      <c r="D28" s="58">
        <f>'Item list 2025 '!D11</f>
        <v>550</v>
      </c>
      <c r="E28" s="43">
        <f t="shared" si="6"/>
        <v>1100</v>
      </c>
      <c r="F28" s="44">
        <f t="shared" si="7"/>
        <v>550</v>
      </c>
      <c r="G28" s="45">
        <f t="shared" si="8"/>
        <v>1100</v>
      </c>
      <c r="H28" s="32"/>
      <c r="I28" s="4"/>
    </row>
    <row r="29" spans="1:9">
      <c r="A29" s="40" t="s">
        <v>508</v>
      </c>
      <c r="B29" s="41" t="s">
        <v>490</v>
      </c>
      <c r="C29" s="41">
        <v>100</v>
      </c>
      <c r="D29" s="76">
        <v>10</v>
      </c>
      <c r="E29" s="43">
        <f t="shared" si="6"/>
        <v>1000</v>
      </c>
      <c r="F29" s="44">
        <f t="shared" si="7"/>
        <v>500</v>
      </c>
      <c r="G29" s="77">
        <f>(C29*D29)</f>
        <v>1000</v>
      </c>
      <c r="H29" s="78"/>
    </row>
    <row r="30" spans="1:9">
      <c r="A30" s="79" t="s">
        <v>509</v>
      </c>
      <c r="B30" s="80"/>
      <c r="C30" s="80"/>
      <c r="D30" s="81"/>
      <c r="E30" s="82">
        <f t="shared" ref="E30:F30" si="9">SUM(E7:E28)</f>
        <v>22861</v>
      </c>
      <c r="F30" s="82">
        <f t="shared" si="9"/>
        <v>12395</v>
      </c>
      <c r="G30" s="82">
        <f>SUM(G7:G29)</f>
        <v>17636</v>
      </c>
      <c r="H30" s="32">
        <f>E30*25%</f>
        <v>5715.25</v>
      </c>
      <c r="I30" s="4"/>
    </row>
    <row r="31" spans="1:9">
      <c r="A31" s="83" t="s">
        <v>510</v>
      </c>
      <c r="B31" s="84"/>
      <c r="C31" s="84"/>
      <c r="D31" s="85"/>
      <c r="E31" s="86">
        <f t="shared" ref="E31:F31" si="10">E4-E30</f>
        <v>11939</v>
      </c>
      <c r="F31" s="87">
        <f t="shared" si="10"/>
        <v>5005</v>
      </c>
      <c r="G31" s="88">
        <f>E4-G30</f>
        <v>17164</v>
      </c>
      <c r="H31" s="32"/>
      <c r="I31" s="4"/>
    </row>
    <row r="32" spans="1:9" ht="15.6">
      <c r="A32" s="83" t="s">
        <v>511</v>
      </c>
      <c r="B32" s="84"/>
      <c r="C32" s="84"/>
      <c r="D32" s="85"/>
      <c r="E32" s="126">
        <f t="shared" ref="E32:F32" si="11">E31/E4</f>
        <v>0.34307471264367817</v>
      </c>
      <c r="F32" s="90">
        <f t="shared" si="11"/>
        <v>0.28764367816091951</v>
      </c>
      <c r="G32" s="91">
        <f>G31/E4</f>
        <v>0.49321839080459773</v>
      </c>
      <c r="H32" s="32"/>
      <c r="I32" s="4"/>
    </row>
    <row r="33" spans="1:9" ht="15.6">
      <c r="A33" s="92" t="s">
        <v>512</v>
      </c>
      <c r="B33" s="93" t="s">
        <v>513</v>
      </c>
      <c r="C33" s="93"/>
      <c r="D33" s="94"/>
      <c r="E33" s="95">
        <f>E30/C4</f>
        <v>3810.1666666666665</v>
      </c>
      <c r="F33" s="96">
        <f>F30/I4</f>
        <v>4131.666666666667</v>
      </c>
      <c r="G33" s="38">
        <f>G30/C4</f>
        <v>2939.3333333333335</v>
      </c>
      <c r="H33" s="32">
        <f>25%*E33</f>
        <v>952.54166666666663</v>
      </c>
      <c r="I33" s="4"/>
    </row>
    <row r="34" spans="1:9" ht="15.6">
      <c r="A34" s="92" t="s">
        <v>514</v>
      </c>
      <c r="B34" s="93" t="s">
        <v>477</v>
      </c>
      <c r="C34" s="93"/>
      <c r="D34" s="94"/>
      <c r="E34" s="95">
        <f>E30/D4</f>
        <v>3.941551724137931</v>
      </c>
      <c r="F34" s="96">
        <f>F30/D4</f>
        <v>2.1370689655172415</v>
      </c>
      <c r="G34" s="38">
        <f>G30/D4</f>
        <v>3.0406896551724136</v>
      </c>
      <c r="H34" s="32">
        <f>E33+H33</f>
        <v>4762.708333333333</v>
      </c>
      <c r="I34" s="4"/>
    </row>
    <row r="35" spans="1:9" ht="16.2">
      <c r="A35" s="97" t="s">
        <v>515</v>
      </c>
      <c r="B35" s="98"/>
      <c r="C35" s="98"/>
      <c r="D35" s="99"/>
      <c r="E35" s="100">
        <f>SUM(E36:E37)</f>
        <v>2100</v>
      </c>
      <c r="F35" s="101"/>
      <c r="G35" s="67"/>
      <c r="H35" s="32"/>
      <c r="I35" s="4"/>
    </row>
    <row r="36" spans="1:9" ht="15.6">
      <c r="A36" s="284" t="s">
        <v>739</v>
      </c>
      <c r="B36" s="41">
        <v>1</v>
      </c>
      <c r="C36" s="41">
        <v>120</v>
      </c>
      <c r="D36" s="76">
        <f>'Item list 2025 '!E10</f>
        <v>11</v>
      </c>
      <c r="E36" s="43">
        <f t="shared" ref="E36:E37" si="12">C36*D36</f>
        <v>1320</v>
      </c>
      <c r="F36" s="102"/>
      <c r="G36" s="45"/>
      <c r="H36" s="32"/>
      <c r="I36" s="4"/>
    </row>
    <row r="37" spans="1:9" ht="15.6">
      <c r="A37" s="40" t="s">
        <v>508</v>
      </c>
      <c r="B37" s="41" t="s">
        <v>532</v>
      </c>
      <c r="C37" s="41">
        <v>1</v>
      </c>
      <c r="D37" s="76">
        <f>130*6</f>
        <v>780</v>
      </c>
      <c r="E37" s="43">
        <f t="shared" si="12"/>
        <v>780</v>
      </c>
      <c r="F37" s="102"/>
      <c r="G37" s="77"/>
      <c r="H37" s="78"/>
    </row>
    <row r="38" spans="1:9" ht="15.6">
      <c r="A38" s="79" t="s">
        <v>516</v>
      </c>
      <c r="B38" s="80"/>
      <c r="C38" s="80"/>
      <c r="D38" s="81"/>
      <c r="E38" s="103">
        <f>E30+E35</f>
        <v>24961</v>
      </c>
      <c r="F38" s="104"/>
      <c r="G38" s="77"/>
      <c r="H38" s="78"/>
    </row>
    <row r="39" spans="1:9" ht="15.6">
      <c r="A39" s="79" t="s">
        <v>517</v>
      </c>
      <c r="B39" s="80"/>
      <c r="C39" s="80"/>
      <c r="D39" s="81"/>
      <c r="E39" s="103">
        <f>E4-E38</f>
        <v>9839</v>
      </c>
      <c r="F39" s="104"/>
      <c r="G39" s="105" t="s">
        <v>518</v>
      </c>
      <c r="H39" s="106">
        <f>E41*25%</f>
        <v>1040.0416666666667</v>
      </c>
      <c r="I39" s="107">
        <f>E33*25%</f>
        <v>952.54166666666663</v>
      </c>
    </row>
    <row r="40" spans="1:9" ht="15.6">
      <c r="A40" s="108" t="s">
        <v>519</v>
      </c>
      <c r="B40" s="109"/>
      <c r="C40" s="109"/>
      <c r="D40" s="110"/>
      <c r="E40" s="111">
        <f>E39/E4</f>
        <v>0.28272988505747126</v>
      </c>
      <c r="F40" s="112"/>
      <c r="G40" s="105" t="s">
        <v>520</v>
      </c>
      <c r="H40" s="106">
        <f>E41+H39</f>
        <v>5200.2083333333339</v>
      </c>
      <c r="I40" s="107">
        <f>E33+I39</f>
        <v>4762.708333333333</v>
      </c>
    </row>
    <row r="41" spans="1:9" ht="15.6">
      <c r="A41" s="113" t="s">
        <v>521</v>
      </c>
      <c r="B41" s="114"/>
      <c r="C41" s="114"/>
      <c r="D41" s="115"/>
      <c r="E41" s="116">
        <f>E38/C4</f>
        <v>4160.166666666667</v>
      </c>
      <c r="F41" s="113"/>
      <c r="G41" s="78"/>
      <c r="H41" s="78"/>
    </row>
    <row r="42" spans="1:9" ht="15.6">
      <c r="A42" s="113" t="s">
        <v>522</v>
      </c>
      <c r="B42" s="114"/>
      <c r="C42" s="114"/>
      <c r="D42" s="115"/>
      <c r="E42" s="116">
        <f>E38/D4</f>
        <v>4.3036206896551725</v>
      </c>
      <c r="F42" s="113"/>
      <c r="G42" s="78"/>
      <c r="H42" s="78"/>
    </row>
    <row r="43" spans="1:9" ht="15.6">
      <c r="A43" s="113"/>
      <c r="B43" s="114"/>
      <c r="C43" s="114"/>
      <c r="D43" s="115"/>
      <c r="E43" s="116"/>
      <c r="F43" s="113"/>
      <c r="G43" s="78"/>
      <c r="H43" s="78"/>
    </row>
    <row r="44" spans="1:9" ht="15.6">
      <c r="A44" s="113" t="s">
        <v>523</v>
      </c>
      <c r="B44" s="117"/>
      <c r="C44" s="117"/>
      <c r="D44" s="118"/>
      <c r="E44" s="118"/>
      <c r="F44" s="119"/>
      <c r="G44" s="78"/>
      <c r="H44" s="78"/>
    </row>
    <row r="45" spans="1:9" ht="15.6">
      <c r="A45" s="119" t="s">
        <v>524</v>
      </c>
      <c r="B45" s="117"/>
      <c r="C45" s="117"/>
      <c r="D45" s="118"/>
      <c r="E45" s="118"/>
      <c r="F45" s="119"/>
      <c r="G45" s="78"/>
      <c r="H45" s="78"/>
    </row>
    <row r="46" spans="1:9" ht="15.6">
      <c r="A46" s="119" t="s">
        <v>736</v>
      </c>
      <c r="B46" s="117"/>
      <c r="C46" s="117"/>
      <c r="D46" s="118"/>
      <c r="E46" s="118"/>
      <c r="F46" s="119"/>
      <c r="G46" s="78"/>
      <c r="H46" s="78"/>
    </row>
    <row r="47" spans="1:9" ht="15.6">
      <c r="A47" s="120" t="s">
        <v>525</v>
      </c>
      <c r="B47" s="117"/>
      <c r="C47" s="117"/>
      <c r="D47" s="118"/>
      <c r="E47" s="118"/>
      <c r="F47" s="119"/>
      <c r="G47" s="78"/>
      <c r="H47" s="78"/>
    </row>
    <row r="48" spans="1:9" ht="15.6">
      <c r="A48" s="119" t="s">
        <v>526</v>
      </c>
      <c r="B48" s="117"/>
      <c r="C48" s="117"/>
      <c r="D48" s="118"/>
      <c r="E48" s="118"/>
      <c r="F48" s="119"/>
      <c r="G48" s="78"/>
      <c r="H48" s="78"/>
    </row>
    <row r="49" spans="1:8" ht="15.6">
      <c r="A49" s="119" t="s">
        <v>527</v>
      </c>
      <c r="B49" s="117"/>
      <c r="C49" s="117"/>
      <c r="D49" s="118"/>
      <c r="E49" s="118"/>
      <c r="F49" s="119"/>
      <c r="G49" s="78"/>
      <c r="H49" s="78"/>
    </row>
    <row r="50" spans="1:8" ht="15.6">
      <c r="A50" s="119" t="s">
        <v>528</v>
      </c>
      <c r="B50" s="117"/>
      <c r="C50" s="117"/>
      <c r="D50" s="118"/>
      <c r="E50" s="118"/>
      <c r="F50" s="119"/>
      <c r="G50" s="78"/>
      <c r="H50" s="78"/>
    </row>
    <row r="51" spans="1:8" ht="15.6">
      <c r="A51" s="119" t="s">
        <v>533</v>
      </c>
      <c r="B51" s="117"/>
      <c r="C51" s="117"/>
      <c r="D51" s="118"/>
      <c r="E51" s="118"/>
      <c r="F51" s="119"/>
      <c r="G51" s="78"/>
      <c r="H51" s="78"/>
    </row>
    <row r="52" spans="1:8" ht="15.6">
      <c r="A52" s="119"/>
      <c r="B52" s="117"/>
      <c r="C52" s="117"/>
      <c r="D52" s="118"/>
      <c r="E52" s="118"/>
      <c r="F52" s="119"/>
      <c r="G52" s="78"/>
      <c r="H52" s="78"/>
    </row>
    <row r="53" spans="1:8" ht="15.6">
      <c r="A53" s="113" t="s">
        <v>529</v>
      </c>
      <c r="B53" s="117"/>
      <c r="C53" s="117"/>
      <c r="D53" s="118"/>
      <c r="E53" s="118"/>
      <c r="F53" s="119"/>
      <c r="G53" s="78"/>
      <c r="H53" s="78"/>
    </row>
    <row r="54" spans="1:8" ht="15.6">
      <c r="A54" s="119" t="s">
        <v>530</v>
      </c>
      <c r="B54" s="117"/>
      <c r="C54" s="117"/>
      <c r="D54" s="118"/>
      <c r="E54" s="118"/>
      <c r="F54" s="119"/>
      <c r="G54" s="78"/>
      <c r="H54" s="78"/>
    </row>
    <row r="55" spans="1:8" ht="15.6">
      <c r="A55" s="119"/>
      <c r="B55" s="117"/>
      <c r="C55" s="117"/>
      <c r="D55" s="118"/>
      <c r="E55" s="118"/>
      <c r="F55" s="119"/>
      <c r="G55" s="78"/>
      <c r="H55" s="78"/>
    </row>
    <row r="56" spans="1:8" ht="15.6">
      <c r="A56" s="119"/>
      <c r="B56" s="117"/>
      <c r="C56" s="117"/>
      <c r="D56" s="118"/>
      <c r="E56" s="118"/>
      <c r="F56" s="119"/>
      <c r="G56" s="78"/>
      <c r="H56" s="78"/>
    </row>
    <row r="57" spans="1:8" ht="15.6">
      <c r="A57" s="119"/>
      <c r="B57" s="117"/>
      <c r="C57" s="117"/>
      <c r="D57" s="118"/>
      <c r="E57" s="118"/>
      <c r="F57" s="119"/>
      <c r="G57" s="78"/>
      <c r="H57" s="78"/>
    </row>
    <row r="58" spans="1:8" ht="15.6">
      <c r="A58" s="119"/>
      <c r="B58" s="117"/>
      <c r="C58" s="117"/>
      <c r="D58" s="118"/>
      <c r="E58" s="118"/>
      <c r="F58" s="119"/>
      <c r="G58" s="78"/>
      <c r="H58" s="78"/>
    </row>
    <row r="59" spans="1:8" ht="15.6">
      <c r="A59" s="119"/>
      <c r="B59" s="117"/>
      <c r="C59" s="117"/>
      <c r="D59" s="118"/>
      <c r="E59" s="118"/>
      <c r="F59" s="119"/>
      <c r="G59" s="78"/>
      <c r="H59" s="78"/>
    </row>
    <row r="60" spans="1:8" ht="15.6">
      <c r="A60" s="119"/>
      <c r="B60" s="117"/>
      <c r="C60" s="117"/>
      <c r="D60" s="118"/>
      <c r="E60" s="118"/>
      <c r="F60" s="119"/>
      <c r="G60" s="78"/>
      <c r="H60" s="78"/>
    </row>
    <row r="61" spans="1:8" ht="15.6">
      <c r="A61" s="119"/>
      <c r="B61" s="117"/>
      <c r="C61" s="117"/>
      <c r="D61" s="118"/>
      <c r="E61" s="118"/>
      <c r="F61" s="119"/>
      <c r="G61" s="78"/>
      <c r="H61" s="78"/>
    </row>
    <row r="62" spans="1:8" ht="15.6">
      <c r="A62" s="119"/>
      <c r="B62" s="117"/>
      <c r="C62" s="117"/>
      <c r="D62" s="118"/>
      <c r="E62" s="118"/>
      <c r="F62" s="119"/>
      <c r="G62" s="78"/>
      <c r="H62" s="78"/>
    </row>
    <row r="63" spans="1:8" ht="15.6">
      <c r="A63" s="119"/>
      <c r="B63" s="117"/>
      <c r="C63" s="117"/>
      <c r="D63" s="118"/>
      <c r="E63" s="118"/>
      <c r="F63" s="119"/>
      <c r="G63" s="78"/>
      <c r="H63" s="78"/>
    </row>
    <row r="64" spans="1:8" ht="15.6">
      <c r="A64" s="119"/>
      <c r="B64" s="117"/>
      <c r="C64" s="117"/>
      <c r="D64" s="118"/>
      <c r="E64" s="118"/>
      <c r="F64" s="119"/>
      <c r="G64" s="78"/>
      <c r="H64" s="78"/>
    </row>
    <row r="65" spans="1:8" ht="15.6">
      <c r="A65" s="119"/>
      <c r="B65" s="117"/>
      <c r="C65" s="117"/>
      <c r="D65" s="118"/>
      <c r="E65" s="118"/>
      <c r="F65" s="119"/>
      <c r="G65" s="78"/>
      <c r="H65" s="78"/>
    </row>
    <row r="66" spans="1:8" ht="15.6">
      <c r="A66" s="119"/>
      <c r="B66" s="117"/>
      <c r="C66" s="117"/>
      <c r="D66" s="118"/>
      <c r="E66" s="118"/>
      <c r="F66" s="119"/>
      <c r="G66" s="78"/>
      <c r="H66" s="78"/>
    </row>
    <row r="67" spans="1:8" ht="15.6">
      <c r="A67" s="119"/>
      <c r="B67" s="117"/>
      <c r="C67" s="117"/>
      <c r="D67" s="118"/>
      <c r="E67" s="118"/>
      <c r="F67" s="119"/>
      <c r="G67" s="78"/>
      <c r="H67" s="78"/>
    </row>
    <row r="68" spans="1:8" ht="15.6">
      <c r="A68" s="119"/>
      <c r="B68" s="117"/>
      <c r="C68" s="117"/>
      <c r="D68" s="118"/>
      <c r="E68" s="118"/>
      <c r="F68" s="119"/>
      <c r="G68" s="78"/>
      <c r="H68" s="78"/>
    </row>
    <row r="69" spans="1:8" ht="15.6">
      <c r="A69" s="119"/>
      <c r="B69" s="117"/>
      <c r="C69" s="117"/>
      <c r="D69" s="118"/>
      <c r="E69" s="118"/>
      <c r="F69" s="119"/>
      <c r="G69" s="78"/>
      <c r="H69" s="78"/>
    </row>
    <row r="70" spans="1:8" ht="15.6">
      <c r="A70" s="119"/>
      <c r="B70" s="117"/>
      <c r="C70" s="117"/>
      <c r="D70" s="118"/>
      <c r="E70" s="118"/>
      <c r="F70" s="119"/>
      <c r="G70" s="78"/>
      <c r="H70" s="78"/>
    </row>
    <row r="71" spans="1:8" ht="15.6">
      <c r="A71" s="119"/>
      <c r="B71" s="117"/>
      <c r="C71" s="117"/>
      <c r="D71" s="118"/>
      <c r="E71" s="118"/>
      <c r="F71" s="119"/>
      <c r="G71" s="78"/>
      <c r="H71" s="78"/>
    </row>
    <row r="72" spans="1:8" ht="15.6">
      <c r="A72" s="119"/>
      <c r="B72" s="117"/>
      <c r="C72" s="117"/>
      <c r="D72" s="118"/>
      <c r="E72" s="118"/>
      <c r="F72" s="119"/>
      <c r="G72" s="78"/>
      <c r="H72" s="78"/>
    </row>
    <row r="73" spans="1:8" ht="15.6">
      <c r="A73" s="119"/>
      <c r="B73" s="117"/>
      <c r="C73" s="117"/>
      <c r="D73" s="118"/>
      <c r="E73" s="118"/>
      <c r="F73" s="119"/>
      <c r="G73" s="78"/>
      <c r="H73" s="78"/>
    </row>
    <row r="74" spans="1:8" ht="15.6">
      <c r="A74" s="119"/>
      <c r="B74" s="117"/>
      <c r="C74" s="117"/>
      <c r="D74" s="118"/>
      <c r="E74" s="118"/>
      <c r="F74" s="119"/>
      <c r="G74" s="78"/>
      <c r="H74" s="78"/>
    </row>
    <row r="75" spans="1:8" ht="15.6">
      <c r="A75" s="119"/>
      <c r="B75" s="117"/>
      <c r="C75" s="117"/>
      <c r="D75" s="118"/>
      <c r="E75" s="118"/>
      <c r="F75" s="119"/>
      <c r="G75" s="78"/>
      <c r="H75" s="78"/>
    </row>
    <row r="76" spans="1:8" ht="15.6">
      <c r="A76" s="119"/>
      <c r="B76" s="117"/>
      <c r="C76" s="117"/>
      <c r="D76" s="118"/>
      <c r="E76" s="118"/>
      <c r="F76" s="119"/>
      <c r="G76" s="78"/>
      <c r="H76" s="78"/>
    </row>
    <row r="77" spans="1:8" ht="15.6">
      <c r="A77" s="119"/>
      <c r="B77" s="117"/>
      <c r="C77" s="117"/>
      <c r="D77" s="118"/>
      <c r="E77" s="118"/>
      <c r="F77" s="119"/>
      <c r="G77" s="78"/>
      <c r="H77" s="78"/>
    </row>
    <row r="78" spans="1:8" ht="15.6">
      <c r="A78" s="119"/>
      <c r="B78" s="117"/>
      <c r="C78" s="117"/>
      <c r="D78" s="118"/>
      <c r="E78" s="118"/>
      <c r="F78" s="119"/>
      <c r="G78" s="78"/>
      <c r="H78" s="78"/>
    </row>
    <row r="79" spans="1:8" ht="15.6">
      <c r="A79" s="119"/>
      <c r="B79" s="117"/>
      <c r="C79" s="117"/>
      <c r="D79" s="118"/>
      <c r="E79" s="118"/>
      <c r="F79" s="119"/>
      <c r="G79" s="78"/>
      <c r="H79" s="78"/>
    </row>
    <row r="80" spans="1:8" ht="15.6">
      <c r="A80" s="119"/>
      <c r="B80" s="117"/>
      <c r="C80" s="117"/>
      <c r="D80" s="118"/>
      <c r="E80" s="118"/>
      <c r="F80" s="119"/>
      <c r="G80" s="78"/>
      <c r="H80" s="78"/>
    </row>
    <row r="81" spans="1:8" ht="15.6">
      <c r="A81" s="119"/>
      <c r="B81" s="117"/>
      <c r="C81" s="117"/>
      <c r="D81" s="118"/>
      <c r="E81" s="118"/>
      <c r="F81" s="119"/>
      <c r="G81" s="78"/>
      <c r="H81" s="78"/>
    </row>
    <row r="82" spans="1:8" ht="15.6">
      <c r="A82" s="119"/>
      <c r="B82" s="117"/>
      <c r="C82" s="117"/>
      <c r="D82" s="118"/>
      <c r="E82" s="118"/>
      <c r="F82" s="119"/>
      <c r="G82" s="78"/>
      <c r="H82" s="78"/>
    </row>
    <row r="83" spans="1:8" ht="15.6">
      <c r="A83" s="119"/>
      <c r="B83" s="117"/>
      <c r="C83" s="117"/>
      <c r="D83" s="118"/>
      <c r="E83" s="118"/>
      <c r="F83" s="119"/>
      <c r="G83" s="78"/>
      <c r="H83" s="78"/>
    </row>
    <row r="84" spans="1:8" ht="15.6">
      <c r="A84" s="119"/>
      <c r="B84" s="117"/>
      <c r="C84" s="117"/>
      <c r="D84" s="118"/>
      <c r="E84" s="118"/>
      <c r="F84" s="119"/>
      <c r="G84" s="78"/>
      <c r="H84" s="78"/>
    </row>
    <row r="85" spans="1:8" ht="15.6">
      <c r="A85" s="119"/>
      <c r="B85" s="117"/>
      <c r="C85" s="117"/>
      <c r="D85" s="118"/>
      <c r="E85" s="118"/>
      <c r="F85" s="119"/>
      <c r="G85" s="78"/>
      <c r="H85" s="78"/>
    </row>
    <row r="86" spans="1:8" ht="15.6">
      <c r="A86" s="119"/>
      <c r="B86" s="117"/>
      <c r="C86" s="117"/>
      <c r="D86" s="118"/>
      <c r="E86" s="118"/>
      <c r="F86" s="119"/>
      <c r="G86" s="78"/>
      <c r="H86" s="78"/>
    </row>
    <row r="87" spans="1:8" ht="15.6">
      <c r="A87" s="119"/>
      <c r="B87" s="117"/>
      <c r="C87" s="117"/>
      <c r="D87" s="118"/>
      <c r="E87" s="118"/>
      <c r="F87" s="119"/>
      <c r="G87" s="78"/>
      <c r="H87" s="78"/>
    </row>
    <row r="88" spans="1:8" ht="15.6">
      <c r="A88" s="119"/>
      <c r="B88" s="117"/>
      <c r="C88" s="117"/>
      <c r="D88" s="118"/>
      <c r="E88" s="118"/>
      <c r="F88" s="119"/>
      <c r="G88" s="78"/>
      <c r="H88" s="78"/>
    </row>
    <row r="89" spans="1:8" ht="15.6">
      <c r="A89" s="119"/>
      <c r="B89" s="117"/>
      <c r="C89" s="117"/>
      <c r="D89" s="118"/>
      <c r="E89" s="118"/>
      <c r="F89" s="119"/>
      <c r="G89" s="78"/>
      <c r="H89" s="78"/>
    </row>
    <row r="90" spans="1:8" ht="15.6">
      <c r="A90" s="119"/>
      <c r="B90" s="117"/>
      <c r="C90" s="117"/>
      <c r="D90" s="118"/>
      <c r="E90" s="118"/>
      <c r="F90" s="119"/>
      <c r="G90" s="78"/>
      <c r="H90" s="78"/>
    </row>
    <row r="91" spans="1:8" ht="15.6">
      <c r="A91" s="119"/>
      <c r="B91" s="117"/>
      <c r="C91" s="117"/>
      <c r="D91" s="118"/>
      <c r="E91" s="118"/>
      <c r="F91" s="119"/>
      <c r="G91" s="78"/>
      <c r="H91" s="78"/>
    </row>
    <row r="92" spans="1:8" ht="15.6">
      <c r="A92" s="119"/>
      <c r="B92" s="117"/>
      <c r="C92" s="117"/>
      <c r="D92" s="118"/>
      <c r="E92" s="118"/>
      <c r="F92" s="119"/>
      <c r="G92" s="78"/>
      <c r="H92" s="78"/>
    </row>
    <row r="93" spans="1:8" ht="15.6">
      <c r="A93" s="119"/>
      <c r="B93" s="117"/>
      <c r="C93" s="117"/>
      <c r="D93" s="118"/>
      <c r="E93" s="118"/>
      <c r="F93" s="119"/>
      <c r="G93" s="78"/>
      <c r="H93" s="78"/>
    </row>
    <row r="94" spans="1:8" ht="15.6">
      <c r="A94" s="119"/>
      <c r="B94" s="117"/>
      <c r="C94" s="117"/>
      <c r="D94" s="118"/>
      <c r="E94" s="118"/>
      <c r="F94" s="119"/>
      <c r="G94" s="78"/>
      <c r="H94" s="78"/>
    </row>
    <row r="95" spans="1:8" ht="15.6">
      <c r="A95" s="119"/>
      <c r="B95" s="117"/>
      <c r="C95" s="117"/>
      <c r="D95" s="118"/>
      <c r="E95" s="118"/>
      <c r="F95" s="119"/>
      <c r="G95" s="78"/>
      <c r="H95" s="78"/>
    </row>
    <row r="96" spans="1:8" ht="15.6">
      <c r="A96" s="119"/>
      <c r="B96" s="117"/>
      <c r="C96" s="117"/>
      <c r="D96" s="118"/>
      <c r="E96" s="118"/>
      <c r="F96" s="119"/>
      <c r="G96" s="78"/>
      <c r="H96" s="78"/>
    </row>
    <row r="97" spans="1:8" ht="15.6">
      <c r="A97" s="119"/>
      <c r="B97" s="117"/>
      <c r="C97" s="117"/>
      <c r="D97" s="118"/>
      <c r="E97" s="118"/>
      <c r="F97" s="119"/>
      <c r="G97" s="78"/>
      <c r="H97" s="78"/>
    </row>
    <row r="98" spans="1:8" ht="15.6">
      <c r="A98" s="119"/>
      <c r="B98" s="117"/>
      <c r="C98" s="117"/>
      <c r="D98" s="118"/>
      <c r="E98" s="118"/>
      <c r="F98" s="119"/>
      <c r="G98" s="78"/>
      <c r="H98" s="78"/>
    </row>
    <row r="99" spans="1:8" ht="15.6">
      <c r="A99" s="119"/>
      <c r="B99" s="117"/>
      <c r="C99" s="117"/>
      <c r="D99" s="118"/>
      <c r="E99" s="118"/>
      <c r="F99" s="119"/>
      <c r="G99" s="78"/>
      <c r="H99" s="78"/>
    </row>
    <row r="100" spans="1:8" ht="15.6">
      <c r="A100" s="119"/>
      <c r="B100" s="117"/>
      <c r="C100" s="117"/>
      <c r="D100" s="118"/>
      <c r="E100" s="118"/>
      <c r="F100" s="119"/>
      <c r="G100" s="78"/>
      <c r="H100" s="78"/>
    </row>
  </sheetData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2"/>
  <sheetViews>
    <sheetView topLeftCell="A4" zoomScale="118" zoomScaleNormal="118" workbookViewId="0">
      <selection activeCell="F31" sqref="F31"/>
    </sheetView>
  </sheetViews>
  <sheetFormatPr defaultColWidth="14.44140625" defaultRowHeight="15" customHeight="1"/>
  <cols>
    <col min="1" max="1" width="31.88671875" customWidth="1"/>
    <col min="2" max="2" width="9.109375" customWidth="1"/>
    <col min="3" max="3" width="9.33203125" customWidth="1"/>
    <col min="4" max="4" width="11.5546875" customWidth="1"/>
    <col min="5" max="5" width="15" customWidth="1"/>
    <col min="6" max="6" width="16.44140625" customWidth="1"/>
    <col min="7" max="7" width="25.33203125" customWidth="1"/>
    <col min="8" max="11" width="8.6640625" customWidth="1"/>
  </cols>
  <sheetData>
    <row r="1" spans="1:11">
      <c r="A1" s="530" t="s">
        <v>534</v>
      </c>
      <c r="B1" s="531"/>
      <c r="C1" s="531"/>
      <c r="D1" s="531"/>
      <c r="E1" s="531"/>
      <c r="F1" s="531"/>
      <c r="G1" s="532"/>
      <c r="H1" s="2"/>
      <c r="I1" s="2"/>
      <c r="J1" s="2"/>
      <c r="K1" s="2"/>
    </row>
    <row r="2" spans="1:11" ht="15" customHeight="1">
      <c r="A2" s="127" t="s">
        <v>469</v>
      </c>
      <c r="B2" s="128"/>
      <c r="C2" s="128"/>
      <c r="D2" s="128"/>
      <c r="E2" s="129"/>
      <c r="F2" s="39"/>
      <c r="G2" s="39"/>
      <c r="H2" s="2"/>
      <c r="I2" s="2"/>
      <c r="J2" s="2"/>
      <c r="K2" s="2"/>
    </row>
    <row r="3" spans="1:11">
      <c r="A3" s="92" t="s">
        <v>470</v>
      </c>
      <c r="B3" s="93" t="s">
        <v>471</v>
      </c>
      <c r="C3" s="93" t="s">
        <v>535</v>
      </c>
      <c r="D3" s="95" t="s">
        <v>473</v>
      </c>
      <c r="E3" s="95" t="s">
        <v>536</v>
      </c>
      <c r="F3" s="38" t="s">
        <v>537</v>
      </c>
      <c r="G3" s="38"/>
      <c r="H3" s="2"/>
      <c r="I3" s="2"/>
      <c r="J3" s="2"/>
      <c r="K3" s="2"/>
    </row>
    <row r="4" spans="1:11">
      <c r="A4" s="40" t="s">
        <v>538</v>
      </c>
      <c r="B4" s="41" t="s">
        <v>477</v>
      </c>
      <c r="C4" s="41">
        <v>1.2</v>
      </c>
      <c r="D4" s="43">
        <v>27600</v>
      </c>
      <c r="E4" s="43">
        <f>C4*D4</f>
        <v>33120</v>
      </c>
      <c r="F4" s="130">
        <f>E4/2</f>
        <v>16560</v>
      </c>
      <c r="G4" s="130"/>
      <c r="H4" s="131"/>
      <c r="I4" s="131">
        <v>0.6</v>
      </c>
      <c r="J4" s="131"/>
      <c r="K4" s="131"/>
    </row>
    <row r="5" spans="1:11" ht="15" customHeight="1">
      <c r="A5" s="132" t="s">
        <v>539</v>
      </c>
      <c r="B5" s="133"/>
      <c r="C5" s="133"/>
      <c r="D5" s="133"/>
      <c r="E5" s="133"/>
      <c r="F5" s="133"/>
      <c r="G5" s="134"/>
    </row>
    <row r="6" spans="1:11">
      <c r="A6" s="92" t="s">
        <v>470</v>
      </c>
      <c r="B6" s="93" t="s">
        <v>471</v>
      </c>
      <c r="C6" s="93" t="s">
        <v>479</v>
      </c>
      <c r="D6" s="95" t="s">
        <v>480</v>
      </c>
      <c r="E6" s="95" t="s">
        <v>481</v>
      </c>
      <c r="F6" s="38" t="s">
        <v>540</v>
      </c>
      <c r="G6" s="38" t="s">
        <v>541</v>
      </c>
      <c r="H6" s="2"/>
      <c r="I6" s="2"/>
      <c r="J6" s="2"/>
      <c r="K6" s="2"/>
    </row>
    <row r="7" spans="1:11">
      <c r="A7" s="40" t="s">
        <v>542</v>
      </c>
      <c r="B7" s="285" t="s">
        <v>67</v>
      </c>
      <c r="C7" s="41">
        <v>3</v>
      </c>
      <c r="D7" s="43">
        <f>'Item list 2025 '!D40</f>
        <v>2225</v>
      </c>
      <c r="E7" s="43">
        <f t="shared" ref="E7:E14" si="0">D7*C7</f>
        <v>6675</v>
      </c>
      <c r="F7" s="45">
        <f t="shared" ref="F7:F13" si="1">E7/2</f>
        <v>3337.5</v>
      </c>
      <c r="G7" s="45">
        <v>0</v>
      </c>
    </row>
    <row r="8" spans="1:11">
      <c r="A8" s="40" t="s">
        <v>25</v>
      </c>
      <c r="B8" s="41" t="s">
        <v>484</v>
      </c>
      <c r="C8" s="41">
        <v>2.5</v>
      </c>
      <c r="D8" s="43">
        <f>'Item list 2025 '!D2</f>
        <v>600</v>
      </c>
      <c r="E8" s="43">
        <f t="shared" si="0"/>
        <v>1500</v>
      </c>
      <c r="F8" s="45">
        <f t="shared" si="1"/>
        <v>750</v>
      </c>
      <c r="G8" s="45">
        <f t="shared" ref="G8:G10" si="2">C8*H8</f>
        <v>1500</v>
      </c>
      <c r="H8">
        <v>600</v>
      </c>
    </row>
    <row r="9" spans="1:11">
      <c r="A9" s="40" t="s">
        <v>485</v>
      </c>
      <c r="B9" s="41" t="s">
        <v>484</v>
      </c>
      <c r="C9" s="41">
        <v>1.5</v>
      </c>
      <c r="D9" s="43">
        <f>'Item list 2025 '!D3</f>
        <v>600</v>
      </c>
      <c r="E9" s="43">
        <f t="shared" si="0"/>
        <v>900</v>
      </c>
      <c r="F9" s="45">
        <f t="shared" si="1"/>
        <v>450</v>
      </c>
      <c r="G9" s="45">
        <f t="shared" si="2"/>
        <v>900</v>
      </c>
      <c r="H9">
        <v>600</v>
      </c>
    </row>
    <row r="10" spans="1:11">
      <c r="A10" s="40" t="s">
        <v>28</v>
      </c>
      <c r="B10" s="41" t="s">
        <v>484</v>
      </c>
      <c r="C10" s="41">
        <v>1.5</v>
      </c>
      <c r="D10" s="43">
        <f>'Item list 2025 '!D5</f>
        <v>600</v>
      </c>
      <c r="E10" s="43">
        <f t="shared" si="0"/>
        <v>900</v>
      </c>
      <c r="F10" s="45">
        <f t="shared" si="1"/>
        <v>450</v>
      </c>
      <c r="G10" s="45">
        <f t="shared" si="2"/>
        <v>900</v>
      </c>
      <c r="H10">
        <v>600</v>
      </c>
    </row>
    <row r="11" spans="1:11">
      <c r="A11" s="40" t="s">
        <v>488</v>
      </c>
      <c r="B11" s="41" t="s">
        <v>271</v>
      </c>
      <c r="C11" s="41">
        <v>20</v>
      </c>
      <c r="D11" s="487">
        <f>'Item list 2025 '!D149</f>
        <v>95</v>
      </c>
      <c r="E11" s="43">
        <f t="shared" si="0"/>
        <v>1900</v>
      </c>
      <c r="F11" s="45">
        <f t="shared" si="1"/>
        <v>950</v>
      </c>
      <c r="G11" s="45">
        <f>C11*D11</f>
        <v>1900</v>
      </c>
    </row>
    <row r="12" spans="1:11">
      <c r="A12" s="40" t="s">
        <v>486</v>
      </c>
      <c r="B12" s="41" t="s">
        <v>271</v>
      </c>
      <c r="C12" s="41">
        <v>3</v>
      </c>
      <c r="D12" s="43">
        <f>'Item list 2025 '!D141</f>
        <v>830</v>
      </c>
      <c r="E12" s="43">
        <f t="shared" si="0"/>
        <v>2490</v>
      </c>
      <c r="F12" s="45">
        <f t="shared" si="1"/>
        <v>1245</v>
      </c>
      <c r="G12" s="45">
        <v>4200</v>
      </c>
    </row>
    <row r="13" spans="1:11">
      <c r="A13" s="40" t="s">
        <v>487</v>
      </c>
      <c r="B13" s="41" t="s">
        <v>271</v>
      </c>
      <c r="C13" s="41">
        <v>2</v>
      </c>
      <c r="D13" s="43">
        <f>'Item list 2025 '!D144</f>
        <v>570</v>
      </c>
      <c r="E13" s="43">
        <f t="shared" si="0"/>
        <v>1140</v>
      </c>
      <c r="F13" s="45">
        <f t="shared" si="1"/>
        <v>570</v>
      </c>
      <c r="G13" s="45">
        <v>0</v>
      </c>
    </row>
    <row r="14" spans="1:11">
      <c r="A14" s="40" t="s">
        <v>543</v>
      </c>
      <c r="B14" s="41" t="s">
        <v>490</v>
      </c>
      <c r="C14" s="41">
        <v>100</v>
      </c>
      <c r="D14" s="486">
        <f>'Item list 2025 '!E8</f>
        <v>10</v>
      </c>
      <c r="E14" s="43">
        <f t="shared" si="0"/>
        <v>1000</v>
      </c>
      <c r="F14" s="45">
        <f>C14*D14</f>
        <v>1000</v>
      </c>
      <c r="G14" s="45">
        <f>E14</f>
        <v>1000</v>
      </c>
    </row>
    <row r="15" spans="1:11" ht="15" customHeight="1">
      <c r="A15" s="132" t="s">
        <v>329</v>
      </c>
      <c r="B15" s="133"/>
      <c r="C15" s="133"/>
      <c r="D15" s="133"/>
      <c r="E15" s="133"/>
      <c r="F15" s="133"/>
      <c r="G15" s="134"/>
    </row>
    <row r="16" spans="1:11">
      <c r="A16" s="40" t="s">
        <v>171</v>
      </c>
      <c r="B16" s="285" t="s">
        <v>168</v>
      </c>
      <c r="C16" s="41">
        <v>1</v>
      </c>
      <c r="D16" s="43">
        <f>'Item list 2025 '!D178</f>
        <v>357</v>
      </c>
      <c r="E16" s="43">
        <f t="shared" ref="E16:E23" si="3">D16*C16</f>
        <v>357</v>
      </c>
      <c r="F16" s="45">
        <f>'Item list 2025 '!D177</f>
        <v>290</v>
      </c>
      <c r="G16" s="45"/>
    </row>
    <row r="17" spans="1:11">
      <c r="A17" s="284" t="s">
        <v>797</v>
      </c>
      <c r="B17" s="285" t="s">
        <v>64</v>
      </c>
      <c r="C17" s="41">
        <v>4</v>
      </c>
      <c r="D17" s="43">
        <f>'Item list 2025 '!D221</f>
        <v>55</v>
      </c>
      <c r="E17" s="43">
        <f t="shared" si="3"/>
        <v>220</v>
      </c>
      <c r="F17" s="45">
        <f t="shared" ref="F17:F18" si="4">E17/2</f>
        <v>110</v>
      </c>
      <c r="G17" s="45"/>
    </row>
    <row r="18" spans="1:11">
      <c r="A18" s="40" t="s">
        <v>336</v>
      </c>
      <c r="B18" s="41" t="s">
        <v>173</v>
      </c>
      <c r="C18" s="41">
        <v>2</v>
      </c>
      <c r="D18" s="43">
        <f>'Item list 2025 '!D205</f>
        <v>210</v>
      </c>
      <c r="E18" s="43">
        <f t="shared" si="3"/>
        <v>420</v>
      </c>
      <c r="F18" s="45">
        <f t="shared" si="4"/>
        <v>210</v>
      </c>
      <c r="G18" s="45"/>
    </row>
    <row r="19" spans="1:11">
      <c r="A19" s="40" t="s">
        <v>339</v>
      </c>
      <c r="B19" s="41" t="s">
        <v>176</v>
      </c>
      <c r="C19" s="41">
        <v>1</v>
      </c>
      <c r="D19" s="43">
        <f>'Item list 2025 '!D169</f>
        <v>560</v>
      </c>
      <c r="E19" s="43">
        <f t="shared" si="3"/>
        <v>560</v>
      </c>
      <c r="F19" s="45">
        <f>D19</f>
        <v>560</v>
      </c>
      <c r="G19" s="45"/>
    </row>
    <row r="20" spans="1:11">
      <c r="A20" s="40" t="s">
        <v>544</v>
      </c>
      <c r="B20" s="285" t="s">
        <v>168</v>
      </c>
      <c r="C20" s="41">
        <v>2</v>
      </c>
      <c r="D20" s="43">
        <f>'Item list 2025 '!D249</f>
        <v>270</v>
      </c>
      <c r="E20" s="43">
        <f t="shared" si="3"/>
        <v>540</v>
      </c>
      <c r="F20" s="45">
        <f t="shared" ref="F20:F21" si="5">(C20*D20)</f>
        <v>540</v>
      </c>
      <c r="G20" s="45">
        <f>E20</f>
        <v>540</v>
      </c>
    </row>
    <row r="21" spans="1:11">
      <c r="A21" s="488" t="s">
        <v>545</v>
      </c>
      <c r="B21" s="41" t="s">
        <v>176</v>
      </c>
      <c r="C21" s="41">
        <v>1</v>
      </c>
      <c r="D21" s="43">
        <f>'Item list 2025 '!D238</f>
        <v>2615</v>
      </c>
      <c r="E21" s="43">
        <f t="shared" si="3"/>
        <v>2615</v>
      </c>
      <c r="F21" s="45">
        <f t="shared" si="5"/>
        <v>2615</v>
      </c>
      <c r="G21" s="45"/>
    </row>
    <row r="22" spans="1:11">
      <c r="A22" s="511" t="s">
        <v>798</v>
      </c>
      <c r="B22" s="285" t="s">
        <v>155</v>
      </c>
      <c r="C22" s="41">
        <v>2</v>
      </c>
      <c r="D22" s="43">
        <f>'Item list 2025 '!D170</f>
        <v>130</v>
      </c>
      <c r="E22" s="43">
        <f t="shared" si="3"/>
        <v>260</v>
      </c>
      <c r="F22" s="45">
        <f>E22/2</f>
        <v>130</v>
      </c>
      <c r="G22" s="45"/>
    </row>
    <row r="23" spans="1:11">
      <c r="A23" s="40" t="s">
        <v>546</v>
      </c>
      <c r="B23" s="285" t="s">
        <v>381</v>
      </c>
      <c r="C23" s="41">
        <v>1</v>
      </c>
      <c r="D23" s="43">
        <f>'Item list 2025 '!D194</f>
        <v>170</v>
      </c>
      <c r="E23" s="43">
        <f t="shared" si="3"/>
        <v>170</v>
      </c>
      <c r="F23" s="45">
        <f>C23*D23</f>
        <v>170</v>
      </c>
      <c r="G23" s="45">
        <f>E23</f>
        <v>170</v>
      </c>
    </row>
    <row r="24" spans="1:11" ht="15" customHeight="1">
      <c r="A24" s="132" t="s">
        <v>497</v>
      </c>
      <c r="B24" s="133"/>
      <c r="C24" s="133"/>
      <c r="D24" s="133"/>
      <c r="E24" s="133"/>
      <c r="F24" s="133"/>
      <c r="G24" s="45"/>
    </row>
    <row r="25" spans="1:11">
      <c r="A25" s="40" t="s">
        <v>547</v>
      </c>
      <c r="B25" s="41" t="s">
        <v>499</v>
      </c>
      <c r="C25" s="41">
        <v>4</v>
      </c>
      <c r="D25" s="43">
        <f>'Item list 2025 '!D10</f>
        <v>85</v>
      </c>
      <c r="E25" s="43">
        <f t="shared" ref="E25:E31" si="6">D25*C25</f>
        <v>340</v>
      </c>
      <c r="F25" s="45">
        <f t="shared" ref="F25:F31" si="7">E25/2</f>
        <v>170</v>
      </c>
      <c r="G25" s="45">
        <f t="shared" ref="G25:G31" si="8">E25</f>
        <v>340</v>
      </c>
    </row>
    <row r="26" spans="1:11">
      <c r="A26" s="40" t="s">
        <v>500</v>
      </c>
      <c r="B26" s="41" t="s">
        <v>499</v>
      </c>
      <c r="C26" s="41">
        <v>2</v>
      </c>
      <c r="D26" s="43">
        <f>'Item list 2025 '!D10</f>
        <v>85</v>
      </c>
      <c r="E26" s="43">
        <f t="shared" si="6"/>
        <v>170</v>
      </c>
      <c r="F26" s="45">
        <f t="shared" si="7"/>
        <v>85</v>
      </c>
      <c r="G26" s="45">
        <f t="shared" si="8"/>
        <v>170</v>
      </c>
    </row>
    <row r="27" spans="1:11">
      <c r="A27" s="40" t="s">
        <v>501</v>
      </c>
      <c r="B27" s="41" t="s">
        <v>499</v>
      </c>
      <c r="C27" s="41">
        <v>2</v>
      </c>
      <c r="D27" s="43">
        <f>'Item list 2025 '!D10</f>
        <v>85</v>
      </c>
      <c r="E27" s="43">
        <f t="shared" si="6"/>
        <v>170</v>
      </c>
      <c r="F27" s="45">
        <f t="shared" si="7"/>
        <v>85</v>
      </c>
      <c r="G27" s="45">
        <f t="shared" si="8"/>
        <v>170</v>
      </c>
    </row>
    <row r="28" spans="1:11" ht="15.6">
      <c r="A28" s="40" t="s">
        <v>502</v>
      </c>
      <c r="B28" s="41" t="s">
        <v>499</v>
      </c>
      <c r="C28" s="41">
        <v>10</v>
      </c>
      <c r="D28" s="43">
        <f>'Item list 2025 '!D10</f>
        <v>85</v>
      </c>
      <c r="E28" s="43">
        <f t="shared" si="6"/>
        <v>850</v>
      </c>
      <c r="F28" s="45">
        <f t="shared" si="7"/>
        <v>425</v>
      </c>
      <c r="G28" s="45">
        <f t="shared" si="8"/>
        <v>850</v>
      </c>
    </row>
    <row r="29" spans="1:11" ht="15.6">
      <c r="A29" s="40" t="s">
        <v>424</v>
      </c>
      <c r="B29" s="41" t="s">
        <v>548</v>
      </c>
      <c r="C29" s="41">
        <v>24</v>
      </c>
      <c r="D29" s="43">
        <f>'Item list 2025 '!E10</f>
        <v>11</v>
      </c>
      <c r="E29" s="43">
        <f t="shared" si="6"/>
        <v>264</v>
      </c>
      <c r="F29" s="45">
        <f t="shared" si="7"/>
        <v>132</v>
      </c>
      <c r="G29" s="45">
        <f t="shared" si="8"/>
        <v>264</v>
      </c>
    </row>
    <row r="30" spans="1:11" ht="15.6">
      <c r="A30" s="40" t="s">
        <v>549</v>
      </c>
      <c r="B30" s="285" t="s">
        <v>740</v>
      </c>
      <c r="C30" s="41">
        <v>1</v>
      </c>
      <c r="D30" s="43">
        <f>'Item list 2025 '!D11</f>
        <v>550</v>
      </c>
      <c r="E30" s="43">
        <f t="shared" si="6"/>
        <v>550</v>
      </c>
      <c r="F30" s="45">
        <f>D30</f>
        <v>550</v>
      </c>
      <c r="G30" s="45">
        <f t="shared" si="8"/>
        <v>550</v>
      </c>
    </row>
    <row r="31" spans="1:11" ht="15.6">
      <c r="A31" s="40" t="s">
        <v>550</v>
      </c>
      <c r="B31" s="41" t="s">
        <v>499</v>
      </c>
      <c r="C31" s="41">
        <v>15</v>
      </c>
      <c r="D31" s="43">
        <f>'Item list 2025 '!D10</f>
        <v>85</v>
      </c>
      <c r="E31" s="43">
        <f t="shared" si="6"/>
        <v>1275</v>
      </c>
      <c r="F31" s="45">
        <f t="shared" si="7"/>
        <v>637.5</v>
      </c>
      <c r="G31" s="45">
        <f t="shared" si="8"/>
        <v>1275</v>
      </c>
    </row>
    <row r="32" spans="1:11" ht="15.6">
      <c r="A32" s="79" t="s">
        <v>509</v>
      </c>
      <c r="B32" s="80"/>
      <c r="C32" s="80"/>
      <c r="D32" s="103"/>
      <c r="E32" s="103">
        <f t="shared" ref="E32:G32" si="9">SUM(E7:E31)</f>
        <v>25266</v>
      </c>
      <c r="F32" s="136">
        <f t="shared" si="9"/>
        <v>15462</v>
      </c>
      <c r="G32" s="136">
        <f t="shared" si="9"/>
        <v>14729</v>
      </c>
      <c r="H32" s="2"/>
      <c r="I32" s="2"/>
      <c r="J32" s="2"/>
      <c r="K32" s="2"/>
    </row>
    <row r="33" spans="1:11" ht="15.6">
      <c r="A33" s="137" t="s">
        <v>510</v>
      </c>
      <c r="B33" s="138"/>
      <c r="C33" s="138"/>
      <c r="D33" s="139"/>
      <c r="E33" s="139">
        <f>SUM(E4-E32)</f>
        <v>7854</v>
      </c>
      <c r="F33" s="140">
        <f>F4-F32</f>
        <v>1098</v>
      </c>
      <c r="G33" s="140">
        <f>E4-G32</f>
        <v>18391</v>
      </c>
      <c r="H33" s="2"/>
      <c r="I33" s="2"/>
      <c r="J33" s="2"/>
      <c r="K33" s="2"/>
    </row>
    <row r="34" spans="1:11" ht="15.6">
      <c r="A34" s="141" t="s">
        <v>511</v>
      </c>
      <c r="B34" s="142"/>
      <c r="C34" s="142"/>
      <c r="D34" s="82"/>
      <c r="E34" s="143">
        <f t="shared" ref="E34:F34" si="10">E33/E4</f>
        <v>0.2371376811594203</v>
      </c>
      <c r="F34" s="91">
        <f t="shared" si="10"/>
        <v>6.6304347826086962E-2</v>
      </c>
      <c r="G34" s="91">
        <f>G33/E4</f>
        <v>0.55528381642512081</v>
      </c>
      <c r="H34" s="2"/>
      <c r="I34" s="2"/>
      <c r="J34" s="2"/>
      <c r="K34" s="2"/>
    </row>
    <row r="35" spans="1:11" ht="15.6">
      <c r="A35" s="92" t="s">
        <v>512</v>
      </c>
      <c r="B35" s="93" t="s">
        <v>513</v>
      </c>
      <c r="C35" s="93"/>
      <c r="D35" s="95"/>
      <c r="E35" s="95">
        <f>E32/C4</f>
        <v>21055</v>
      </c>
      <c r="F35" s="38">
        <f>F32/I4</f>
        <v>25770</v>
      </c>
      <c r="G35" s="38">
        <f>G32/C4</f>
        <v>12274.166666666668</v>
      </c>
      <c r="H35" s="2"/>
      <c r="I35" s="2"/>
      <c r="J35" s="2"/>
      <c r="K35" s="2"/>
    </row>
    <row r="36" spans="1:11" ht="15.6">
      <c r="A36" s="92" t="s">
        <v>514</v>
      </c>
      <c r="B36" s="93" t="s">
        <v>551</v>
      </c>
      <c r="C36" s="93"/>
      <c r="D36" s="95"/>
      <c r="E36" s="95">
        <f>E32/D4</f>
        <v>0.91543478260869571</v>
      </c>
      <c r="F36" s="38">
        <f>E36/2</f>
        <v>0.45771739130434785</v>
      </c>
      <c r="G36" s="38">
        <f>G32/D4</f>
        <v>0.53365942028985502</v>
      </c>
      <c r="H36" s="2"/>
      <c r="I36" s="2"/>
      <c r="J36" s="2"/>
      <c r="K36" s="2"/>
    </row>
    <row r="37" spans="1:11" ht="15.6">
      <c r="A37" s="119"/>
      <c r="B37" s="117"/>
      <c r="C37" s="117"/>
      <c r="D37" s="144"/>
      <c r="E37" s="144"/>
      <c r="F37" s="32"/>
      <c r="G37" s="32"/>
    </row>
    <row r="38" spans="1:11" ht="15.6">
      <c r="A38" s="119"/>
      <c r="B38" s="117"/>
      <c r="C38" s="117"/>
      <c r="D38" s="144"/>
      <c r="E38" s="144"/>
      <c r="F38" s="32"/>
      <c r="G38" s="32"/>
    </row>
    <row r="39" spans="1:11" ht="15.6">
      <c r="A39" s="113" t="s">
        <v>552</v>
      </c>
      <c r="B39" s="117"/>
      <c r="C39" s="117"/>
      <c r="D39" s="144"/>
      <c r="E39" s="144"/>
      <c r="F39" s="32"/>
      <c r="G39" s="32"/>
    </row>
    <row r="40" spans="1:11" ht="15.6">
      <c r="A40" s="119" t="s">
        <v>553</v>
      </c>
      <c r="B40" s="117"/>
      <c r="C40" s="117"/>
      <c r="D40" s="144"/>
      <c r="E40" s="144"/>
      <c r="F40" s="32"/>
      <c r="G40" s="32"/>
    </row>
    <row r="41" spans="1:11" ht="15.6">
      <c r="A41" s="119" t="s">
        <v>785</v>
      </c>
      <c r="B41" s="117"/>
      <c r="C41" s="117"/>
      <c r="D41" s="144"/>
      <c r="E41" s="144"/>
      <c r="F41" s="32"/>
      <c r="G41" s="32"/>
    </row>
    <row r="42" spans="1:11" ht="15.6">
      <c r="A42" s="119" t="s">
        <v>554</v>
      </c>
      <c r="B42" s="117"/>
      <c r="C42" s="117"/>
      <c r="D42" s="144"/>
      <c r="E42" s="144"/>
      <c r="F42" s="32"/>
      <c r="G42" s="32"/>
    </row>
    <row r="43" spans="1:11" ht="15.6">
      <c r="A43" s="119" t="s">
        <v>555</v>
      </c>
      <c r="B43" s="117"/>
      <c r="C43" s="117"/>
      <c r="D43" s="144"/>
      <c r="E43" s="144"/>
      <c r="F43" s="32"/>
      <c r="G43" s="32"/>
    </row>
    <row r="44" spans="1:11" ht="15.6">
      <c r="A44" s="119" t="s">
        <v>556</v>
      </c>
      <c r="B44" s="117"/>
      <c r="C44" s="117"/>
      <c r="D44" s="144"/>
      <c r="E44" s="144"/>
      <c r="F44" s="32"/>
      <c r="G44" s="32"/>
    </row>
    <row r="45" spans="1:11" ht="15.6">
      <c r="A45" s="119"/>
      <c r="B45" s="117"/>
      <c r="C45" s="117"/>
      <c r="D45" s="144"/>
      <c r="E45" s="144"/>
      <c r="F45" s="32"/>
      <c r="G45" s="32"/>
    </row>
    <row r="46" spans="1:11" ht="15.6">
      <c r="A46" s="119"/>
      <c r="B46" s="117"/>
      <c r="C46" s="117"/>
      <c r="D46" s="144"/>
      <c r="E46" s="144"/>
      <c r="F46" s="32"/>
      <c r="G46" s="32"/>
    </row>
    <row r="47" spans="1:11" ht="15.6">
      <c r="A47" s="119"/>
      <c r="B47" s="117"/>
      <c r="C47" s="117"/>
      <c r="D47" s="144"/>
      <c r="E47" s="144"/>
      <c r="F47" s="32"/>
      <c r="G47" s="32"/>
    </row>
    <row r="48" spans="1:11" ht="15.6">
      <c r="A48" s="119"/>
      <c r="B48" s="117"/>
      <c r="C48" s="117"/>
      <c r="D48" s="144"/>
      <c r="E48" s="144"/>
      <c r="F48" s="32"/>
      <c r="G48" s="32"/>
    </row>
    <row r="49" spans="1:7" ht="15.6">
      <c r="A49" s="119"/>
      <c r="B49" s="117"/>
      <c r="C49" s="117"/>
      <c r="D49" s="144"/>
      <c r="E49" s="144"/>
      <c r="F49" s="32"/>
      <c r="G49" s="32"/>
    </row>
    <row r="50" spans="1:7" ht="15.6">
      <c r="A50" s="119"/>
      <c r="B50" s="117"/>
      <c r="C50" s="117"/>
      <c r="D50" s="144"/>
      <c r="E50" s="144"/>
      <c r="F50" s="32"/>
      <c r="G50" s="32"/>
    </row>
    <row r="51" spans="1:7" ht="15.6">
      <c r="A51" s="119"/>
      <c r="B51" s="117"/>
      <c r="C51" s="117"/>
      <c r="D51" s="144"/>
      <c r="E51" s="144"/>
      <c r="F51" s="32"/>
      <c r="G51" s="32"/>
    </row>
    <row r="52" spans="1:7" ht="15.6">
      <c r="A52" s="119"/>
      <c r="B52" s="117"/>
      <c r="C52" s="117"/>
      <c r="D52" s="144"/>
      <c r="E52" s="144"/>
      <c r="F52" s="32"/>
      <c r="G52" s="32"/>
    </row>
    <row r="53" spans="1:7" ht="15.6">
      <c r="A53" s="119"/>
      <c r="B53" s="117"/>
      <c r="C53" s="117"/>
      <c r="D53" s="144"/>
      <c r="E53" s="144"/>
      <c r="F53" s="32"/>
      <c r="G53" s="32"/>
    </row>
    <row r="54" spans="1:7" ht="15.6">
      <c r="A54" s="119"/>
      <c r="B54" s="117"/>
      <c r="C54" s="117"/>
      <c r="D54" s="144"/>
      <c r="E54" s="144"/>
      <c r="F54" s="32"/>
      <c r="G54" s="32"/>
    </row>
    <row r="55" spans="1:7" ht="15.6">
      <c r="A55" s="119"/>
      <c r="B55" s="117"/>
      <c r="C55" s="117"/>
      <c r="D55" s="144"/>
      <c r="E55" s="144"/>
      <c r="F55" s="32"/>
      <c r="G55" s="32"/>
    </row>
    <row r="56" spans="1:7" ht="15.6">
      <c r="A56" s="119"/>
      <c r="B56" s="117"/>
      <c r="C56" s="117"/>
      <c r="D56" s="144"/>
      <c r="E56" s="144"/>
      <c r="F56" s="32"/>
      <c r="G56" s="32"/>
    </row>
    <row r="57" spans="1:7" ht="15.6">
      <c r="A57" s="119"/>
      <c r="B57" s="117"/>
      <c r="C57" s="117"/>
      <c r="D57" s="144"/>
      <c r="E57" s="144"/>
      <c r="F57" s="32"/>
      <c r="G57" s="32"/>
    </row>
    <row r="58" spans="1:7" ht="15.6">
      <c r="A58" s="119"/>
      <c r="B58" s="117"/>
      <c r="C58" s="117"/>
      <c r="D58" s="144"/>
      <c r="E58" s="144"/>
      <c r="F58" s="32"/>
      <c r="G58" s="32"/>
    </row>
    <row r="59" spans="1:7" ht="15.6">
      <c r="A59" s="119"/>
      <c r="B59" s="117"/>
      <c r="C59" s="117"/>
      <c r="D59" s="144"/>
      <c r="E59" s="144"/>
      <c r="F59" s="32"/>
      <c r="G59" s="32"/>
    </row>
    <row r="60" spans="1:7" ht="15.6">
      <c r="A60" s="119"/>
      <c r="B60" s="117"/>
      <c r="C60" s="117"/>
      <c r="D60" s="144"/>
      <c r="E60" s="144"/>
      <c r="F60" s="32"/>
      <c r="G60" s="32"/>
    </row>
    <row r="61" spans="1:7" ht="15.6">
      <c r="A61" s="119"/>
      <c r="B61" s="117"/>
      <c r="C61" s="117"/>
      <c r="D61" s="144"/>
      <c r="E61" s="144"/>
      <c r="F61" s="32"/>
      <c r="G61" s="32"/>
    </row>
    <row r="62" spans="1:7" ht="15.6">
      <c r="A62" s="119"/>
      <c r="B62" s="117"/>
      <c r="C62" s="117"/>
      <c r="D62" s="144"/>
      <c r="E62" s="144"/>
      <c r="F62" s="32"/>
      <c r="G62" s="32"/>
    </row>
    <row r="63" spans="1:7" ht="15.6">
      <c r="A63" s="119"/>
      <c r="B63" s="117"/>
      <c r="C63" s="117"/>
      <c r="D63" s="144"/>
      <c r="E63" s="144"/>
      <c r="F63" s="32"/>
      <c r="G63" s="32"/>
    </row>
    <row r="64" spans="1:7" ht="15.6">
      <c r="A64" s="119"/>
      <c r="B64" s="117"/>
      <c r="C64" s="117"/>
      <c r="D64" s="144"/>
      <c r="E64" s="144"/>
      <c r="F64" s="32"/>
      <c r="G64" s="32"/>
    </row>
    <row r="65" spans="1:7" ht="15.6">
      <c r="A65" s="119"/>
      <c r="B65" s="117"/>
      <c r="C65" s="117"/>
      <c r="D65" s="144"/>
      <c r="E65" s="144"/>
      <c r="F65" s="32"/>
      <c r="G65" s="32"/>
    </row>
    <row r="66" spans="1:7" ht="15.6">
      <c r="A66" s="119"/>
      <c r="B66" s="117"/>
      <c r="C66" s="117"/>
      <c r="D66" s="144"/>
      <c r="E66" s="144"/>
      <c r="F66" s="32"/>
      <c r="G66" s="32"/>
    </row>
    <row r="67" spans="1:7" ht="15.6">
      <c r="A67" s="119"/>
      <c r="B67" s="117"/>
      <c r="C67" s="117"/>
      <c r="D67" s="144"/>
      <c r="E67" s="144"/>
      <c r="F67" s="32"/>
      <c r="G67" s="32"/>
    </row>
    <row r="68" spans="1:7" ht="15.6">
      <c r="A68" s="119"/>
      <c r="B68" s="117"/>
      <c r="C68" s="117"/>
      <c r="D68" s="144"/>
      <c r="E68" s="144"/>
      <c r="F68" s="32"/>
      <c r="G68" s="32"/>
    </row>
    <row r="69" spans="1:7" ht="15.6">
      <c r="A69" s="119"/>
      <c r="B69" s="117"/>
      <c r="C69" s="117"/>
      <c r="D69" s="144"/>
      <c r="E69" s="144"/>
      <c r="F69" s="32"/>
      <c r="G69" s="32"/>
    </row>
    <row r="70" spans="1:7" ht="15.6">
      <c r="A70" s="119"/>
      <c r="B70" s="117"/>
      <c r="C70" s="117"/>
      <c r="D70" s="144"/>
      <c r="E70" s="144"/>
      <c r="F70" s="32"/>
      <c r="G70" s="32"/>
    </row>
    <row r="71" spans="1:7" ht="15.6">
      <c r="A71" s="119"/>
      <c r="B71" s="117"/>
      <c r="C71" s="117"/>
      <c r="D71" s="144"/>
      <c r="E71" s="144"/>
      <c r="F71" s="32"/>
      <c r="G71" s="32"/>
    </row>
    <row r="72" spans="1:7" ht="15.6">
      <c r="A72" s="119"/>
      <c r="B72" s="117"/>
      <c r="C72" s="117"/>
      <c r="D72" s="144"/>
      <c r="E72" s="144"/>
      <c r="F72" s="32"/>
      <c r="G72" s="32"/>
    </row>
    <row r="73" spans="1:7" ht="15.6">
      <c r="A73" s="119"/>
      <c r="B73" s="117"/>
      <c r="C73" s="117"/>
      <c r="D73" s="144"/>
      <c r="E73" s="144"/>
      <c r="F73" s="32"/>
      <c r="G73" s="32"/>
    </row>
    <row r="74" spans="1:7" ht="15.6">
      <c r="A74" s="119"/>
      <c r="B74" s="117"/>
      <c r="C74" s="117"/>
      <c r="D74" s="144"/>
      <c r="E74" s="144"/>
      <c r="F74" s="32"/>
      <c r="G74" s="32"/>
    </row>
    <row r="75" spans="1:7" ht="15.6">
      <c r="A75" s="119"/>
      <c r="B75" s="117"/>
      <c r="C75" s="117"/>
      <c r="D75" s="144"/>
      <c r="E75" s="144"/>
      <c r="F75" s="32"/>
      <c r="G75" s="32"/>
    </row>
    <row r="76" spans="1:7" ht="15.6">
      <c r="A76" s="119"/>
      <c r="B76" s="117"/>
      <c r="C76" s="117"/>
      <c r="D76" s="144"/>
      <c r="E76" s="144"/>
      <c r="F76" s="32"/>
      <c r="G76" s="32"/>
    </row>
    <row r="77" spans="1:7" ht="15.6">
      <c r="A77" s="119"/>
      <c r="B77" s="117"/>
      <c r="C77" s="117"/>
      <c r="D77" s="144"/>
      <c r="E77" s="144"/>
      <c r="F77" s="32"/>
      <c r="G77" s="32"/>
    </row>
    <row r="78" spans="1:7" ht="15.6">
      <c r="A78" s="119"/>
      <c r="B78" s="117"/>
      <c r="C78" s="117"/>
      <c r="D78" s="144"/>
      <c r="E78" s="144"/>
      <c r="F78" s="32"/>
      <c r="G78" s="32"/>
    </row>
    <row r="79" spans="1:7" ht="15.6">
      <c r="A79" s="119"/>
      <c r="B79" s="117"/>
      <c r="C79" s="117"/>
      <c r="D79" s="144"/>
      <c r="E79" s="144"/>
      <c r="F79" s="32"/>
      <c r="G79" s="32"/>
    </row>
    <row r="80" spans="1:7" ht="15.6">
      <c r="A80" s="119"/>
      <c r="B80" s="117"/>
      <c r="C80" s="117"/>
      <c r="D80" s="144"/>
      <c r="E80" s="144"/>
      <c r="F80" s="32"/>
      <c r="G80" s="32"/>
    </row>
    <row r="81" spans="1:7" ht="15.6">
      <c r="A81" s="119"/>
      <c r="B81" s="117"/>
      <c r="C81" s="117"/>
      <c r="D81" s="144"/>
      <c r="E81" s="144"/>
      <c r="F81" s="32"/>
      <c r="G81" s="32"/>
    </row>
    <row r="82" spans="1:7" ht="15.6">
      <c r="A82" s="119"/>
      <c r="B82" s="117"/>
      <c r="C82" s="117"/>
      <c r="D82" s="144"/>
      <c r="E82" s="144"/>
      <c r="F82" s="32"/>
      <c r="G82" s="32"/>
    </row>
    <row r="83" spans="1:7" ht="15.6">
      <c r="A83" s="119"/>
      <c r="B83" s="117"/>
      <c r="C83" s="117"/>
      <c r="D83" s="144"/>
      <c r="E83" s="144"/>
      <c r="F83" s="32"/>
      <c r="G83" s="32"/>
    </row>
    <row r="84" spans="1:7" ht="15.6">
      <c r="A84" s="119"/>
      <c r="B84" s="117"/>
      <c r="C84" s="117"/>
      <c r="D84" s="144"/>
      <c r="E84" s="144"/>
      <c r="F84" s="32"/>
      <c r="G84" s="32"/>
    </row>
    <row r="85" spans="1:7" ht="15.6">
      <c r="A85" s="119"/>
      <c r="B85" s="117"/>
      <c r="C85" s="117"/>
      <c r="D85" s="144"/>
      <c r="E85" s="144"/>
      <c r="F85" s="32"/>
      <c r="G85" s="32"/>
    </row>
    <row r="86" spans="1:7" ht="15.6">
      <c r="A86" s="119"/>
      <c r="B86" s="117"/>
      <c r="C86" s="117"/>
      <c r="D86" s="144"/>
      <c r="E86" s="144"/>
      <c r="F86" s="32"/>
      <c r="G86" s="32"/>
    </row>
    <row r="87" spans="1:7" ht="15.6">
      <c r="A87" s="119"/>
      <c r="B87" s="117"/>
      <c r="C87" s="117"/>
      <c r="D87" s="144"/>
      <c r="E87" s="144"/>
      <c r="F87" s="32"/>
      <c r="G87" s="32"/>
    </row>
    <row r="88" spans="1:7" ht="15.6">
      <c r="A88" s="119"/>
      <c r="B88" s="117"/>
      <c r="C88" s="117"/>
      <c r="D88" s="144"/>
      <c r="E88" s="144"/>
      <c r="F88" s="32"/>
      <c r="G88" s="32"/>
    </row>
    <row r="89" spans="1:7" ht="15.6">
      <c r="A89" s="119"/>
      <c r="B89" s="117"/>
      <c r="C89" s="117"/>
      <c r="D89" s="144"/>
      <c r="E89" s="144"/>
      <c r="F89" s="32"/>
      <c r="G89" s="32"/>
    </row>
    <row r="90" spans="1:7" ht="15.6">
      <c r="A90" s="119"/>
      <c r="B90" s="117"/>
      <c r="C90" s="117"/>
      <c r="D90" s="144"/>
      <c r="E90" s="144"/>
      <c r="F90" s="32"/>
      <c r="G90" s="32"/>
    </row>
    <row r="91" spans="1:7" ht="15.6">
      <c r="A91" s="119"/>
      <c r="B91" s="117"/>
      <c r="C91" s="117"/>
      <c r="D91" s="144"/>
      <c r="E91" s="144"/>
      <c r="F91" s="32"/>
      <c r="G91" s="32"/>
    </row>
    <row r="92" spans="1:7" ht="15.6">
      <c r="A92" s="119"/>
      <c r="B92" s="117"/>
      <c r="C92" s="117"/>
      <c r="D92" s="144"/>
      <c r="E92" s="144"/>
      <c r="F92" s="32"/>
      <c r="G92" s="32"/>
    </row>
    <row r="93" spans="1:7" ht="15.6">
      <c r="A93" s="119"/>
      <c r="B93" s="117"/>
      <c r="C93" s="117"/>
      <c r="D93" s="144"/>
      <c r="E93" s="144"/>
      <c r="F93" s="32"/>
      <c r="G93" s="32"/>
    </row>
    <row r="94" spans="1:7" ht="15.6">
      <c r="A94" s="119"/>
      <c r="B94" s="117"/>
      <c r="C94" s="117"/>
      <c r="D94" s="144"/>
      <c r="E94" s="144"/>
      <c r="F94" s="32"/>
      <c r="G94" s="32"/>
    </row>
    <row r="95" spans="1:7" ht="15.6">
      <c r="A95" s="119"/>
      <c r="B95" s="117"/>
      <c r="C95" s="117"/>
      <c r="D95" s="144"/>
      <c r="E95" s="144"/>
      <c r="F95" s="32"/>
      <c r="G95" s="32"/>
    </row>
    <row r="96" spans="1:7" ht="15.6">
      <c r="A96" s="119"/>
      <c r="B96" s="117"/>
      <c r="C96" s="117"/>
      <c r="D96" s="144"/>
      <c r="E96" s="144"/>
      <c r="F96" s="32"/>
      <c r="G96" s="32"/>
    </row>
    <row r="97" spans="1:7" ht="15.6">
      <c r="A97" s="119"/>
      <c r="B97" s="117"/>
      <c r="C97" s="117"/>
      <c r="D97" s="144"/>
      <c r="E97" s="144"/>
      <c r="F97" s="32"/>
      <c r="G97" s="32"/>
    </row>
    <row r="98" spans="1:7" ht="15.6">
      <c r="A98" s="119"/>
      <c r="B98" s="117"/>
      <c r="C98" s="117"/>
      <c r="D98" s="144"/>
      <c r="E98" s="144"/>
      <c r="F98" s="32"/>
      <c r="G98" s="32"/>
    </row>
    <row r="99" spans="1:7" ht="15.6">
      <c r="A99" s="119"/>
      <c r="B99" s="117"/>
      <c r="C99" s="117"/>
      <c r="D99" s="144"/>
      <c r="E99" s="144"/>
      <c r="F99" s="32"/>
      <c r="G99" s="32"/>
    </row>
    <row r="100" spans="1:7" ht="15.6">
      <c r="A100" s="119"/>
      <c r="B100" s="117"/>
      <c r="C100" s="117"/>
      <c r="D100" s="144"/>
      <c r="E100" s="144"/>
      <c r="F100" s="32"/>
      <c r="G100" s="32"/>
    </row>
    <row r="101" spans="1:7" ht="15.6">
      <c r="A101" s="119"/>
      <c r="B101" s="117"/>
      <c r="C101" s="117"/>
      <c r="D101" s="144"/>
      <c r="E101" s="144"/>
      <c r="F101" s="32"/>
      <c r="G101" s="32"/>
    </row>
    <row r="102" spans="1:7" ht="15.6">
      <c r="A102" s="119"/>
      <c r="B102" s="117"/>
      <c r="C102" s="117"/>
      <c r="D102" s="144"/>
      <c r="E102" s="144"/>
      <c r="F102" s="32"/>
      <c r="G102" s="32"/>
    </row>
  </sheetData>
  <mergeCells count="1">
    <mergeCell ref="A1:G1"/>
  </mergeCells>
  <pageMargins left="0.7" right="0.7" top="0.75" bottom="0.75" header="0" footer="0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3"/>
  <sheetViews>
    <sheetView topLeftCell="A16" zoomScale="118" zoomScaleNormal="118" workbookViewId="0">
      <selection activeCell="F32" sqref="F32"/>
    </sheetView>
  </sheetViews>
  <sheetFormatPr defaultColWidth="14.44140625" defaultRowHeight="14.4"/>
  <cols>
    <col min="1" max="1" width="31.88671875" customWidth="1"/>
    <col min="2" max="2" width="9.109375" customWidth="1"/>
    <col min="3" max="3" width="9.33203125" customWidth="1"/>
    <col min="4" max="4" width="11.5546875" customWidth="1"/>
    <col min="5" max="5" width="15" customWidth="1"/>
    <col min="6" max="6" width="16.44140625" customWidth="1"/>
    <col min="7" max="7" width="25.33203125" customWidth="1"/>
    <col min="8" max="11" width="8.6640625" customWidth="1"/>
  </cols>
  <sheetData>
    <row r="1" spans="1:11" ht="16.2" thickBot="1">
      <c r="A1" s="530" t="s">
        <v>780</v>
      </c>
      <c r="B1" s="531"/>
      <c r="C1" s="531"/>
      <c r="D1" s="531"/>
      <c r="E1" s="531"/>
      <c r="F1" s="531"/>
      <c r="G1" s="532"/>
      <c r="H1" s="2"/>
      <c r="I1" s="2"/>
      <c r="J1" s="2"/>
      <c r="K1" s="2"/>
    </row>
    <row r="2" spans="1:11" ht="16.2">
      <c r="A2" s="127" t="s">
        <v>469</v>
      </c>
      <c r="B2" s="128"/>
      <c r="C2" s="128"/>
      <c r="D2" s="128"/>
      <c r="E2" s="129"/>
      <c r="F2" s="39"/>
      <c r="G2" s="39"/>
      <c r="H2" s="2"/>
      <c r="I2" s="2"/>
      <c r="J2" s="2"/>
      <c r="K2" s="2"/>
    </row>
    <row r="3" spans="1:11" ht="15.6">
      <c r="A3" s="92" t="s">
        <v>470</v>
      </c>
      <c r="B3" s="93" t="s">
        <v>471</v>
      </c>
      <c r="C3" s="93" t="s">
        <v>535</v>
      </c>
      <c r="D3" s="95" t="s">
        <v>473</v>
      </c>
      <c r="E3" s="95" t="s">
        <v>536</v>
      </c>
      <c r="F3" s="38" t="s">
        <v>537</v>
      </c>
      <c r="G3" s="38"/>
      <c r="H3" s="2"/>
      <c r="I3" s="2"/>
      <c r="J3" s="2"/>
      <c r="K3" s="2"/>
    </row>
    <row r="4" spans="1:11" ht="15.6">
      <c r="A4" s="40" t="s">
        <v>538</v>
      </c>
      <c r="B4" s="41" t="s">
        <v>477</v>
      </c>
      <c r="C4" s="41">
        <v>2</v>
      </c>
      <c r="D4" s="43">
        <v>27600</v>
      </c>
      <c r="E4" s="43">
        <f>C4*D4</f>
        <v>55200</v>
      </c>
      <c r="F4" s="130">
        <f>E4/2</f>
        <v>27600</v>
      </c>
      <c r="G4" s="130"/>
      <c r="H4" s="131"/>
      <c r="I4" s="131">
        <v>0.6</v>
      </c>
      <c r="J4" s="131"/>
      <c r="K4" s="131"/>
    </row>
    <row r="5" spans="1:11" ht="16.2">
      <c r="A5" s="132" t="s">
        <v>539</v>
      </c>
      <c r="B5" s="133"/>
      <c r="C5" s="133"/>
      <c r="D5" s="133"/>
      <c r="E5" s="133"/>
      <c r="F5" s="133"/>
      <c r="G5" s="134"/>
    </row>
    <row r="6" spans="1:11" ht="15.6">
      <c r="A6" s="92" t="s">
        <v>470</v>
      </c>
      <c r="B6" s="93" t="s">
        <v>471</v>
      </c>
      <c r="C6" s="93" t="s">
        <v>479</v>
      </c>
      <c r="D6" s="95" t="s">
        <v>480</v>
      </c>
      <c r="E6" s="95" t="s">
        <v>481</v>
      </c>
      <c r="F6" s="38" t="s">
        <v>540</v>
      </c>
      <c r="G6" s="38" t="s">
        <v>541</v>
      </c>
      <c r="H6" s="2"/>
      <c r="I6" s="2"/>
      <c r="J6" s="2"/>
      <c r="K6" s="2"/>
    </row>
    <row r="7" spans="1:11" ht="15.6">
      <c r="A7" s="40" t="s">
        <v>542</v>
      </c>
      <c r="B7" s="285" t="s">
        <v>67</v>
      </c>
      <c r="C7" s="41">
        <v>3</v>
      </c>
      <c r="D7" s="43">
        <f>'Item list 2025 '!D40</f>
        <v>2225</v>
      </c>
      <c r="E7" s="43">
        <f t="shared" ref="E7:E16" si="0">D7*C7</f>
        <v>6675</v>
      </c>
      <c r="F7" s="45">
        <f>D7*2</f>
        <v>4450</v>
      </c>
      <c r="G7" s="45">
        <v>0</v>
      </c>
    </row>
    <row r="8" spans="1:11" ht="15.6">
      <c r="A8" s="40" t="s">
        <v>25</v>
      </c>
      <c r="B8" s="41" t="s">
        <v>484</v>
      </c>
      <c r="C8" s="41">
        <v>2.5</v>
      </c>
      <c r="D8" s="43">
        <f>'Item list 2025 '!D2</f>
        <v>600</v>
      </c>
      <c r="E8" s="43">
        <f t="shared" si="0"/>
        <v>1500</v>
      </c>
      <c r="F8" s="45">
        <f t="shared" ref="F8:F14" si="1">E8/2</f>
        <v>750</v>
      </c>
      <c r="G8" s="45">
        <f t="shared" ref="G8:G10" si="2">C8*H8</f>
        <v>1500</v>
      </c>
      <c r="H8">
        <v>600</v>
      </c>
    </row>
    <row r="9" spans="1:11" ht="15.6">
      <c r="A9" s="40" t="s">
        <v>485</v>
      </c>
      <c r="B9" s="41" t="s">
        <v>484</v>
      </c>
      <c r="C9" s="41">
        <v>1.5</v>
      </c>
      <c r="D9" s="43">
        <f>'Item list 2025 '!D3</f>
        <v>600</v>
      </c>
      <c r="E9" s="43">
        <f t="shared" si="0"/>
        <v>900</v>
      </c>
      <c r="F9" s="45">
        <f t="shared" si="1"/>
        <v>450</v>
      </c>
      <c r="G9" s="45">
        <f t="shared" si="2"/>
        <v>900</v>
      </c>
      <c r="H9">
        <v>600</v>
      </c>
    </row>
    <row r="10" spans="1:11" ht="15.6">
      <c r="A10" s="40" t="s">
        <v>28</v>
      </c>
      <c r="B10" s="41" t="s">
        <v>484</v>
      </c>
      <c r="C10" s="41">
        <v>1.5</v>
      </c>
      <c r="D10" s="43">
        <f>'Item list 2025 '!D5</f>
        <v>600</v>
      </c>
      <c r="E10" s="43">
        <f t="shared" si="0"/>
        <v>900</v>
      </c>
      <c r="F10" s="45">
        <f t="shared" si="1"/>
        <v>450</v>
      </c>
      <c r="G10" s="45">
        <f t="shared" si="2"/>
        <v>900</v>
      </c>
      <c r="H10">
        <v>600</v>
      </c>
    </row>
    <row r="11" spans="1:11" ht="15.6">
      <c r="A11" s="40" t="s">
        <v>488</v>
      </c>
      <c r="B11" s="41" t="s">
        <v>271</v>
      </c>
      <c r="C11" s="41">
        <v>20</v>
      </c>
      <c r="D11" s="487">
        <f>'Item list 2025 '!D149</f>
        <v>95</v>
      </c>
      <c r="E11" s="43">
        <f t="shared" si="0"/>
        <v>1900</v>
      </c>
      <c r="F11" s="45">
        <f t="shared" si="1"/>
        <v>950</v>
      </c>
      <c r="G11" s="45">
        <f>C11*D11</f>
        <v>1900</v>
      </c>
    </row>
    <row r="12" spans="1:11" ht="15.6">
      <c r="A12" s="284" t="s">
        <v>778</v>
      </c>
      <c r="B12" s="41" t="s">
        <v>271</v>
      </c>
      <c r="C12" s="41">
        <v>4</v>
      </c>
      <c r="D12" s="43">
        <f>'Item list 2025 '!D142</f>
        <v>780</v>
      </c>
      <c r="E12" s="43">
        <f t="shared" si="0"/>
        <v>3120</v>
      </c>
      <c r="F12" s="45">
        <f t="shared" si="1"/>
        <v>1560</v>
      </c>
      <c r="G12" s="45">
        <v>4200</v>
      </c>
    </row>
    <row r="13" spans="1:11" ht="15.6">
      <c r="A13" s="40" t="s">
        <v>487</v>
      </c>
      <c r="B13" s="41" t="s">
        <v>271</v>
      </c>
      <c r="C13" s="41">
        <v>2</v>
      </c>
      <c r="D13" s="43">
        <f>'Item list 2025 '!D144</f>
        <v>570</v>
      </c>
      <c r="E13" s="43">
        <f t="shared" si="0"/>
        <v>1140</v>
      </c>
      <c r="F13" s="45">
        <f t="shared" si="1"/>
        <v>570</v>
      </c>
      <c r="G13" s="45">
        <v>0</v>
      </c>
    </row>
    <row r="14" spans="1:11" ht="15.6">
      <c r="A14" s="284" t="s">
        <v>781</v>
      </c>
      <c r="B14" s="285" t="s">
        <v>155</v>
      </c>
      <c r="C14" s="41">
        <v>2</v>
      </c>
      <c r="D14" s="43">
        <f>'Item list 2025 '!D170</f>
        <v>130</v>
      </c>
      <c r="E14" s="43">
        <f t="shared" si="0"/>
        <v>260</v>
      </c>
      <c r="F14" s="45">
        <f t="shared" si="1"/>
        <v>130</v>
      </c>
      <c r="G14" s="484"/>
    </row>
    <row r="15" spans="1:11" ht="15.6">
      <c r="A15" s="284" t="s">
        <v>31</v>
      </c>
      <c r="B15" s="285" t="s">
        <v>614</v>
      </c>
      <c r="C15" s="285">
        <v>600</v>
      </c>
      <c r="D15" s="319">
        <v>3</v>
      </c>
      <c r="E15" s="42">
        <f t="shared" si="0"/>
        <v>1800</v>
      </c>
      <c r="F15" s="102">
        <f>E15/2</f>
        <v>900</v>
      </c>
    </row>
    <row r="16" spans="1:11" ht="15.6">
      <c r="A16" s="40" t="s">
        <v>543</v>
      </c>
      <c r="B16" s="41" t="s">
        <v>490</v>
      </c>
      <c r="C16" s="41">
        <v>100</v>
      </c>
      <c r="D16" s="486">
        <f>'Item list 2025 '!E8</f>
        <v>10</v>
      </c>
      <c r="E16" s="43">
        <f t="shared" si="0"/>
        <v>1000</v>
      </c>
      <c r="F16" s="45">
        <f>C16*D16</f>
        <v>1000</v>
      </c>
      <c r="G16" s="45">
        <f>E16</f>
        <v>1000</v>
      </c>
    </row>
    <row r="17" spans="1:7" ht="16.2">
      <c r="A17" s="132" t="s">
        <v>329</v>
      </c>
      <c r="B17" s="133"/>
      <c r="C17" s="133"/>
      <c r="D17" s="133"/>
      <c r="E17" s="133"/>
      <c r="F17" s="133"/>
      <c r="G17" s="134"/>
    </row>
    <row r="18" spans="1:7" ht="15.6">
      <c r="A18" s="40" t="s">
        <v>171</v>
      </c>
      <c r="B18" s="285" t="s">
        <v>168</v>
      </c>
      <c r="C18" s="41">
        <v>1</v>
      </c>
      <c r="D18" s="43">
        <f>'Item list 2025 '!D178</f>
        <v>357</v>
      </c>
      <c r="E18" s="43">
        <f t="shared" ref="E18:E23" si="3">D18*C18</f>
        <v>357</v>
      </c>
      <c r="F18" s="45">
        <f>'Item list 2025 '!D177</f>
        <v>290</v>
      </c>
      <c r="G18" s="45"/>
    </row>
    <row r="19" spans="1:7" ht="15.6">
      <c r="A19" s="284" t="s">
        <v>797</v>
      </c>
      <c r="B19" s="285" t="s">
        <v>64</v>
      </c>
      <c r="C19" s="41">
        <v>4</v>
      </c>
      <c r="D19" s="43">
        <f>'Item list 2025 '!D223</f>
        <v>800</v>
      </c>
      <c r="E19" s="43">
        <f t="shared" si="3"/>
        <v>3200</v>
      </c>
      <c r="F19" s="45">
        <f t="shared" ref="F19" si="4">E19/2</f>
        <v>1600</v>
      </c>
      <c r="G19" s="45"/>
    </row>
    <row r="20" spans="1:7" ht="15.6">
      <c r="A20" s="40" t="s">
        <v>339</v>
      </c>
      <c r="B20" s="41" t="s">
        <v>176</v>
      </c>
      <c r="C20" s="41">
        <v>1</v>
      </c>
      <c r="D20" s="43">
        <f>'Item list 2025 '!D169</f>
        <v>560</v>
      </c>
      <c r="E20" s="43">
        <f t="shared" si="3"/>
        <v>560</v>
      </c>
      <c r="F20" s="45">
        <f>D20</f>
        <v>560</v>
      </c>
      <c r="G20" s="45"/>
    </row>
    <row r="21" spans="1:7" ht="15.6">
      <c r="A21" s="284" t="s">
        <v>799</v>
      </c>
      <c r="B21" s="285" t="s">
        <v>168</v>
      </c>
      <c r="C21" s="41">
        <v>2</v>
      </c>
      <c r="D21" s="43">
        <f>'Item list 2025 '!D249</f>
        <v>270</v>
      </c>
      <c r="E21" s="43">
        <f t="shared" si="3"/>
        <v>540</v>
      </c>
      <c r="F21" s="45">
        <f>E21/2</f>
        <v>270</v>
      </c>
      <c r="G21" s="45">
        <f>E21</f>
        <v>540</v>
      </c>
    </row>
    <row r="22" spans="1:7" ht="15.6">
      <c r="A22" s="488" t="s">
        <v>545</v>
      </c>
      <c r="B22" s="41" t="s">
        <v>176</v>
      </c>
      <c r="C22" s="41">
        <v>1</v>
      </c>
      <c r="D22" s="43">
        <f>'Item list 2025 '!D238</f>
        <v>2615</v>
      </c>
      <c r="E22" s="43">
        <f t="shared" si="3"/>
        <v>2615</v>
      </c>
      <c r="F22" s="45">
        <f t="shared" ref="F22" si="5">(C22*D22)</f>
        <v>2615</v>
      </c>
      <c r="G22" s="45"/>
    </row>
    <row r="23" spans="1:7" ht="15.6">
      <c r="A23" s="40" t="s">
        <v>546</v>
      </c>
      <c r="B23" s="285" t="s">
        <v>381</v>
      </c>
      <c r="C23" s="41">
        <v>1</v>
      </c>
      <c r="D23" s="43">
        <f>'Item list 2025 '!D194</f>
        <v>170</v>
      </c>
      <c r="E23" s="43">
        <f t="shared" si="3"/>
        <v>170</v>
      </c>
      <c r="F23" s="45">
        <f>C23*D23</f>
        <v>170</v>
      </c>
      <c r="G23" s="45">
        <f>E23</f>
        <v>170</v>
      </c>
    </row>
    <row r="24" spans="1:7" ht="16.2">
      <c r="A24" s="132" t="s">
        <v>497</v>
      </c>
      <c r="B24" s="133"/>
      <c r="C24" s="133"/>
      <c r="D24" s="133"/>
      <c r="E24" s="133"/>
      <c r="F24" s="133"/>
      <c r="G24" s="45"/>
    </row>
    <row r="25" spans="1:7" ht="15.6">
      <c r="A25" s="40" t="s">
        <v>617</v>
      </c>
      <c r="B25" s="41" t="s">
        <v>499</v>
      </c>
      <c r="C25" s="41">
        <v>12</v>
      </c>
      <c r="D25" s="161">
        <f>'Item list 2025 '!D10</f>
        <v>85</v>
      </c>
      <c r="E25" s="161">
        <f t="shared" ref="E25" si="6">D25*C25</f>
        <v>1020</v>
      </c>
      <c r="F25" s="102">
        <f t="shared" ref="F25" si="7">E25/2</f>
        <v>510</v>
      </c>
      <c r="G25" s="418">
        <f>E25</f>
        <v>1020</v>
      </c>
    </row>
    <row r="26" spans="1:7" ht="15.6">
      <c r="A26" s="40" t="s">
        <v>547</v>
      </c>
      <c r="B26" s="41" t="s">
        <v>499</v>
      </c>
      <c r="C26" s="41">
        <v>4</v>
      </c>
      <c r="D26" s="43">
        <f>'Item list 2025 '!D10</f>
        <v>85</v>
      </c>
      <c r="E26" s="43">
        <f t="shared" ref="E26:E32" si="8">D26*C26</f>
        <v>340</v>
      </c>
      <c r="F26" s="45">
        <f t="shared" ref="F26:F32" si="9">E26/2</f>
        <v>170</v>
      </c>
      <c r="G26" s="45">
        <f t="shared" ref="G26:G32" si="10">E26</f>
        <v>340</v>
      </c>
    </row>
    <row r="27" spans="1:7" ht="15.6">
      <c r="A27" s="40" t="s">
        <v>500</v>
      </c>
      <c r="B27" s="41" t="s">
        <v>499</v>
      </c>
      <c r="C27" s="41">
        <v>2</v>
      </c>
      <c r="D27" s="43">
        <f>'Item list 2025 '!D10</f>
        <v>85</v>
      </c>
      <c r="E27" s="43">
        <f t="shared" si="8"/>
        <v>170</v>
      </c>
      <c r="F27" s="45">
        <f t="shared" si="9"/>
        <v>85</v>
      </c>
      <c r="G27" s="45">
        <f t="shared" si="10"/>
        <v>170</v>
      </c>
    </row>
    <row r="28" spans="1:7" ht="15.6">
      <c r="A28" s="40" t="s">
        <v>501</v>
      </c>
      <c r="B28" s="41" t="s">
        <v>499</v>
      </c>
      <c r="C28" s="41">
        <v>2</v>
      </c>
      <c r="D28" s="43">
        <f>'Item list 2025 '!D10</f>
        <v>85</v>
      </c>
      <c r="E28" s="43">
        <f t="shared" si="8"/>
        <v>170</v>
      </c>
      <c r="F28" s="45">
        <f t="shared" si="9"/>
        <v>85</v>
      </c>
      <c r="G28" s="45">
        <f t="shared" si="10"/>
        <v>170</v>
      </c>
    </row>
    <row r="29" spans="1:7" ht="15.6">
      <c r="A29" s="40" t="s">
        <v>502</v>
      </c>
      <c r="B29" s="41" t="s">
        <v>499</v>
      </c>
      <c r="C29" s="41">
        <v>10</v>
      </c>
      <c r="D29" s="43">
        <f>'Item list 2025 '!D10</f>
        <v>85</v>
      </c>
      <c r="E29" s="43">
        <f t="shared" si="8"/>
        <v>850</v>
      </c>
      <c r="F29" s="45">
        <f t="shared" si="9"/>
        <v>425</v>
      </c>
      <c r="G29" s="45">
        <f t="shared" si="10"/>
        <v>850</v>
      </c>
    </row>
    <row r="30" spans="1:7" ht="15.6">
      <c r="A30" s="40" t="s">
        <v>424</v>
      </c>
      <c r="B30" s="41" t="s">
        <v>548</v>
      </c>
      <c r="C30" s="41">
        <v>24</v>
      </c>
      <c r="D30" s="43">
        <f>'Item list 2025 '!E10</f>
        <v>11</v>
      </c>
      <c r="E30" s="43">
        <f t="shared" si="8"/>
        <v>264</v>
      </c>
      <c r="F30" s="45">
        <f t="shared" si="9"/>
        <v>132</v>
      </c>
      <c r="G30" s="45">
        <f t="shared" si="10"/>
        <v>264</v>
      </c>
    </row>
    <row r="31" spans="1:7" ht="15.6">
      <c r="A31" s="40" t="s">
        <v>549</v>
      </c>
      <c r="B31" s="285" t="s">
        <v>740</v>
      </c>
      <c r="C31" s="41">
        <v>1</v>
      </c>
      <c r="D31" s="43">
        <f>'Item list 2025 '!D11</f>
        <v>550</v>
      </c>
      <c r="E31" s="43">
        <f t="shared" si="8"/>
        <v>550</v>
      </c>
      <c r="F31" s="45">
        <f>D31</f>
        <v>550</v>
      </c>
      <c r="G31" s="45">
        <f t="shared" si="10"/>
        <v>550</v>
      </c>
    </row>
    <row r="32" spans="1:7" ht="15.6">
      <c r="A32" s="40" t="s">
        <v>550</v>
      </c>
      <c r="B32" s="41" t="s">
        <v>499</v>
      </c>
      <c r="C32" s="41">
        <v>15</v>
      </c>
      <c r="D32" s="43">
        <f>'Item list 2025 '!D10</f>
        <v>85</v>
      </c>
      <c r="E32" s="43">
        <f t="shared" si="8"/>
        <v>1275</v>
      </c>
      <c r="F32" s="45">
        <f t="shared" si="9"/>
        <v>637.5</v>
      </c>
      <c r="G32" s="45">
        <f t="shared" si="10"/>
        <v>1275</v>
      </c>
    </row>
    <row r="33" spans="1:11" ht="15.6">
      <c r="A33" s="79" t="s">
        <v>509</v>
      </c>
      <c r="B33" s="80"/>
      <c r="C33" s="80"/>
      <c r="D33" s="103"/>
      <c r="E33" s="103">
        <f>SUM(E7:E32)</f>
        <v>31276</v>
      </c>
      <c r="F33" s="136">
        <f>SUM(F7:F32)</f>
        <v>19309.5</v>
      </c>
      <c r="G33" s="136">
        <f>SUM(G7:G32)</f>
        <v>15749</v>
      </c>
      <c r="H33" s="2"/>
      <c r="I33" s="2"/>
      <c r="J33" s="2"/>
      <c r="K33" s="2"/>
    </row>
    <row r="34" spans="1:11" ht="15.6">
      <c r="A34" s="137" t="s">
        <v>510</v>
      </c>
      <c r="B34" s="138"/>
      <c r="C34" s="138"/>
      <c r="D34" s="139"/>
      <c r="E34" s="139">
        <f>SUM(E4-E33)</f>
        <v>23924</v>
      </c>
      <c r="F34" s="140">
        <f>F4-F33</f>
        <v>8290.5</v>
      </c>
      <c r="G34" s="140">
        <f>E4-G33</f>
        <v>39451</v>
      </c>
      <c r="H34" s="2"/>
      <c r="I34" s="2"/>
      <c r="J34" s="2"/>
      <c r="K34" s="2"/>
    </row>
    <row r="35" spans="1:11" ht="15.6">
      <c r="A35" s="141" t="s">
        <v>511</v>
      </c>
      <c r="B35" s="142"/>
      <c r="C35" s="142"/>
      <c r="D35" s="82"/>
      <c r="E35" s="428">
        <f>E34/E4</f>
        <v>0.43340579710144927</v>
      </c>
      <c r="F35" s="91">
        <f>F34/F4</f>
        <v>0.30038043478260867</v>
      </c>
      <c r="G35" s="91">
        <f>G34/E4</f>
        <v>0.71469202898550721</v>
      </c>
      <c r="H35" s="2"/>
      <c r="I35" s="2"/>
      <c r="J35" s="2"/>
      <c r="K35" s="2"/>
    </row>
    <row r="36" spans="1:11" ht="15.6">
      <c r="A36" s="92" t="s">
        <v>512</v>
      </c>
      <c r="B36" s="93" t="s">
        <v>513</v>
      </c>
      <c r="C36" s="93"/>
      <c r="D36" s="95"/>
      <c r="E36" s="95">
        <f>E33/C4</f>
        <v>15638</v>
      </c>
      <c r="F36" s="38">
        <f>F33/I4</f>
        <v>32182.5</v>
      </c>
      <c r="G36" s="38">
        <f>G33/C4</f>
        <v>7874.5</v>
      </c>
      <c r="H36" s="2"/>
      <c r="I36" s="2"/>
      <c r="J36" s="2"/>
      <c r="K36" s="2"/>
    </row>
    <row r="37" spans="1:11" ht="15.6">
      <c r="A37" s="92" t="s">
        <v>514</v>
      </c>
      <c r="B37" s="93" t="s">
        <v>551</v>
      </c>
      <c r="C37" s="93"/>
      <c r="D37" s="95"/>
      <c r="E37" s="95">
        <f>E33/D4</f>
        <v>1.1331884057971013</v>
      </c>
      <c r="F37" s="38">
        <f>E37/2</f>
        <v>0.56659420289855067</v>
      </c>
      <c r="G37" s="38">
        <f>G33/D4</f>
        <v>0.57061594202898547</v>
      </c>
      <c r="H37" s="2"/>
      <c r="I37" s="2"/>
      <c r="J37" s="2"/>
      <c r="K37" s="2"/>
    </row>
    <row r="38" spans="1:11" ht="15.6">
      <c r="A38" s="119"/>
      <c r="B38" s="117"/>
      <c r="C38" s="117"/>
      <c r="D38" s="144"/>
      <c r="E38" s="144"/>
      <c r="F38" s="32"/>
      <c r="G38" s="32"/>
    </row>
    <row r="39" spans="1:11" ht="15.6">
      <c r="A39" s="119"/>
      <c r="B39" s="117"/>
      <c r="C39" s="117"/>
      <c r="D39" s="144"/>
      <c r="E39" s="144"/>
      <c r="F39" s="32"/>
      <c r="G39" s="32"/>
    </row>
    <row r="40" spans="1:11" ht="15.6">
      <c r="A40" s="113" t="s">
        <v>552</v>
      </c>
      <c r="B40" s="117"/>
      <c r="C40" s="117"/>
      <c r="D40" s="144"/>
      <c r="E40" s="144"/>
      <c r="F40" s="32"/>
      <c r="G40" s="32"/>
    </row>
    <row r="41" spans="1:11" ht="15.6">
      <c r="A41" s="119" t="s">
        <v>553</v>
      </c>
      <c r="B41" s="117"/>
      <c r="C41" s="117"/>
      <c r="D41" s="144"/>
      <c r="E41" s="144"/>
      <c r="F41" s="32"/>
      <c r="G41" s="32"/>
    </row>
    <row r="42" spans="1:11" ht="15.6">
      <c r="A42" s="119" t="s">
        <v>785</v>
      </c>
      <c r="B42" s="117"/>
      <c r="C42" s="117"/>
      <c r="D42" s="144"/>
      <c r="E42" s="144"/>
      <c r="F42" s="32"/>
      <c r="G42" s="32"/>
    </row>
    <row r="43" spans="1:11" ht="15.6">
      <c r="A43" s="119" t="s">
        <v>554</v>
      </c>
      <c r="B43" s="117"/>
      <c r="C43" s="117"/>
      <c r="D43" s="144"/>
      <c r="E43" s="144"/>
      <c r="F43" s="32"/>
      <c r="G43" s="32"/>
    </row>
    <row r="44" spans="1:11" ht="15.6">
      <c r="A44" s="489" t="s">
        <v>555</v>
      </c>
      <c r="B44" s="117"/>
      <c r="C44" s="117"/>
      <c r="D44" s="144"/>
      <c r="E44" s="144"/>
      <c r="F44" s="32"/>
      <c r="G44" s="32"/>
    </row>
    <row r="45" spans="1:11" ht="15.6">
      <c r="A45" s="119" t="s">
        <v>556</v>
      </c>
      <c r="B45" s="117"/>
      <c r="C45" s="117"/>
      <c r="D45" s="144"/>
      <c r="E45" s="144"/>
      <c r="F45" s="32"/>
      <c r="G45" s="32"/>
    </row>
    <row r="46" spans="1:11" ht="15.6">
      <c r="A46" s="119"/>
      <c r="B46" s="117"/>
      <c r="C46" s="117"/>
      <c r="D46" s="144"/>
      <c r="E46" s="144"/>
      <c r="F46" s="32"/>
      <c r="G46" s="32"/>
    </row>
    <row r="47" spans="1:11" ht="15.6">
      <c r="A47" s="119"/>
      <c r="B47" s="117"/>
      <c r="C47" s="117"/>
      <c r="D47" s="144"/>
      <c r="E47" s="144"/>
      <c r="F47" s="32"/>
      <c r="G47" s="32"/>
    </row>
    <row r="48" spans="1:11" ht="15.6">
      <c r="A48" s="119"/>
      <c r="B48" s="117"/>
      <c r="C48" s="117"/>
      <c r="D48" s="144"/>
      <c r="E48" s="144"/>
      <c r="F48" s="32"/>
      <c r="G48" s="32"/>
    </row>
    <row r="49" spans="1:7" ht="15.6">
      <c r="A49" s="119"/>
      <c r="B49" s="117"/>
      <c r="C49" s="117"/>
      <c r="D49" s="144"/>
      <c r="E49" s="144"/>
      <c r="F49" s="32"/>
      <c r="G49" s="32"/>
    </row>
    <row r="50" spans="1:7" ht="15.6">
      <c r="A50" s="119"/>
      <c r="B50" s="117"/>
      <c r="C50" s="117"/>
      <c r="D50" s="144"/>
      <c r="E50" s="144"/>
      <c r="F50" s="32"/>
      <c r="G50" s="32"/>
    </row>
    <row r="51" spans="1:7" ht="15.6">
      <c r="A51" s="119"/>
      <c r="B51" s="117"/>
      <c r="C51" s="117"/>
      <c r="D51" s="144"/>
      <c r="E51" s="144"/>
      <c r="F51" s="32"/>
      <c r="G51" s="32"/>
    </row>
    <row r="52" spans="1:7" ht="15.6">
      <c r="A52" s="119"/>
      <c r="B52" s="117"/>
      <c r="C52" s="117"/>
      <c r="D52" s="144"/>
      <c r="E52" s="144"/>
      <c r="F52" s="32"/>
      <c r="G52" s="32"/>
    </row>
    <row r="53" spans="1:7" ht="15.6">
      <c r="A53" s="119"/>
      <c r="B53" s="117"/>
      <c r="C53" s="117"/>
      <c r="D53" s="144"/>
      <c r="E53" s="144"/>
      <c r="F53" s="32"/>
      <c r="G53" s="32"/>
    </row>
    <row r="54" spans="1:7" ht="15.6">
      <c r="A54" s="119"/>
      <c r="B54" s="117"/>
      <c r="C54" s="117"/>
      <c r="D54" s="144"/>
      <c r="E54" s="144"/>
      <c r="F54" s="32"/>
      <c r="G54" s="32"/>
    </row>
    <row r="55" spans="1:7" ht="15.6">
      <c r="A55" s="119"/>
      <c r="B55" s="117"/>
      <c r="C55" s="117"/>
      <c r="D55" s="144"/>
      <c r="E55" s="144"/>
      <c r="F55" s="32"/>
      <c r="G55" s="32"/>
    </row>
    <row r="56" spans="1:7" ht="15.6">
      <c r="A56" s="119"/>
      <c r="B56" s="117"/>
      <c r="C56" s="117"/>
      <c r="D56" s="144"/>
      <c r="E56" s="144"/>
      <c r="F56" s="32"/>
      <c r="G56" s="32"/>
    </row>
    <row r="57" spans="1:7" ht="15.6">
      <c r="A57" s="119"/>
      <c r="B57" s="117"/>
      <c r="C57" s="117"/>
      <c r="D57" s="144"/>
      <c r="E57" s="144"/>
      <c r="F57" s="32"/>
      <c r="G57" s="32"/>
    </row>
    <row r="58" spans="1:7" ht="15.6">
      <c r="A58" s="119"/>
      <c r="B58" s="117"/>
      <c r="C58" s="117"/>
      <c r="D58" s="144"/>
      <c r="E58" s="144"/>
      <c r="F58" s="32"/>
      <c r="G58" s="32"/>
    </row>
    <row r="59" spans="1:7" ht="15.6">
      <c r="A59" s="119"/>
      <c r="B59" s="117"/>
      <c r="C59" s="117"/>
      <c r="D59" s="144"/>
      <c r="E59" s="144"/>
      <c r="F59" s="32"/>
      <c r="G59" s="32"/>
    </row>
    <row r="60" spans="1:7" ht="15.6">
      <c r="A60" s="119"/>
      <c r="B60" s="117"/>
      <c r="C60" s="117"/>
      <c r="D60" s="144"/>
      <c r="E60" s="144"/>
      <c r="F60" s="32"/>
      <c r="G60" s="32"/>
    </row>
    <row r="61" spans="1:7" ht="15.6">
      <c r="A61" s="119"/>
      <c r="B61" s="117"/>
      <c r="C61" s="117"/>
      <c r="D61" s="144"/>
      <c r="E61" s="144"/>
      <c r="F61" s="32"/>
      <c r="G61" s="32"/>
    </row>
    <row r="62" spans="1:7" ht="15.6">
      <c r="A62" s="119"/>
      <c r="B62" s="117"/>
      <c r="C62" s="117"/>
      <c r="D62" s="144"/>
      <c r="E62" s="144"/>
      <c r="F62" s="32"/>
      <c r="G62" s="32"/>
    </row>
    <row r="63" spans="1:7" ht="15.6">
      <c r="A63" s="119"/>
      <c r="B63" s="117"/>
      <c r="C63" s="117"/>
      <c r="D63" s="144"/>
      <c r="E63" s="144"/>
      <c r="F63" s="32"/>
      <c r="G63" s="32"/>
    </row>
    <row r="64" spans="1:7" ht="15.6">
      <c r="A64" s="119"/>
      <c r="B64" s="117"/>
      <c r="C64" s="117"/>
      <c r="D64" s="144"/>
      <c r="E64" s="144"/>
      <c r="F64" s="32"/>
      <c r="G64" s="32"/>
    </row>
    <row r="65" spans="1:7" ht="15.6">
      <c r="A65" s="119"/>
      <c r="B65" s="117"/>
      <c r="C65" s="117"/>
      <c r="D65" s="144"/>
      <c r="E65" s="144"/>
      <c r="F65" s="32"/>
      <c r="G65" s="32"/>
    </row>
    <row r="66" spans="1:7" ht="15.6">
      <c r="A66" s="119"/>
      <c r="B66" s="117"/>
      <c r="C66" s="117"/>
      <c r="D66" s="144"/>
      <c r="E66" s="144"/>
      <c r="F66" s="32"/>
      <c r="G66" s="32"/>
    </row>
    <row r="67" spans="1:7" ht="15.6">
      <c r="A67" s="119"/>
      <c r="B67" s="117"/>
      <c r="C67" s="117"/>
      <c r="D67" s="144"/>
      <c r="E67" s="144"/>
      <c r="F67" s="32"/>
      <c r="G67" s="32"/>
    </row>
    <row r="68" spans="1:7" ht="15.6">
      <c r="A68" s="119"/>
      <c r="B68" s="117"/>
      <c r="C68" s="117"/>
      <c r="D68" s="144"/>
      <c r="E68" s="144"/>
      <c r="F68" s="32"/>
      <c r="G68" s="32"/>
    </row>
    <row r="69" spans="1:7" ht="15.6">
      <c r="A69" s="119"/>
      <c r="B69" s="117"/>
      <c r="C69" s="117"/>
      <c r="D69" s="144"/>
      <c r="E69" s="144"/>
      <c r="F69" s="32"/>
      <c r="G69" s="32"/>
    </row>
    <row r="70" spans="1:7" ht="15.6">
      <c r="A70" s="119"/>
      <c r="B70" s="117"/>
      <c r="C70" s="117"/>
      <c r="D70" s="144"/>
      <c r="E70" s="144"/>
      <c r="F70" s="32"/>
      <c r="G70" s="32"/>
    </row>
    <row r="71" spans="1:7" ht="15.6">
      <c r="A71" s="119"/>
      <c r="B71" s="117"/>
      <c r="C71" s="117"/>
      <c r="D71" s="144"/>
      <c r="E71" s="144"/>
      <c r="F71" s="32"/>
      <c r="G71" s="32"/>
    </row>
    <row r="72" spans="1:7" ht="15.6">
      <c r="A72" s="119"/>
      <c r="B72" s="117"/>
      <c r="C72" s="117"/>
      <c r="D72" s="144"/>
      <c r="E72" s="144"/>
      <c r="F72" s="32"/>
      <c r="G72" s="32"/>
    </row>
    <row r="73" spans="1:7" ht="15.6">
      <c r="A73" s="119"/>
      <c r="B73" s="117"/>
      <c r="C73" s="117"/>
      <c r="D73" s="144"/>
      <c r="E73" s="144"/>
      <c r="F73" s="32"/>
      <c r="G73" s="32"/>
    </row>
    <row r="74" spans="1:7" ht="15.6">
      <c r="A74" s="119"/>
      <c r="B74" s="117"/>
      <c r="C74" s="117"/>
      <c r="D74" s="144"/>
      <c r="E74" s="144"/>
      <c r="F74" s="32"/>
      <c r="G74" s="32"/>
    </row>
    <row r="75" spans="1:7" ht="15.6">
      <c r="A75" s="119"/>
      <c r="B75" s="117"/>
      <c r="C75" s="117"/>
      <c r="D75" s="144"/>
      <c r="E75" s="144"/>
      <c r="F75" s="32"/>
      <c r="G75" s="32"/>
    </row>
    <row r="76" spans="1:7" ht="15.6">
      <c r="A76" s="119"/>
      <c r="B76" s="117"/>
      <c r="C76" s="117"/>
      <c r="D76" s="144"/>
      <c r="E76" s="144"/>
      <c r="F76" s="32"/>
      <c r="G76" s="32"/>
    </row>
    <row r="77" spans="1:7" ht="15.6">
      <c r="A77" s="119"/>
      <c r="B77" s="117"/>
      <c r="C77" s="117"/>
      <c r="D77" s="144"/>
      <c r="E77" s="144"/>
      <c r="F77" s="32"/>
      <c r="G77" s="32"/>
    </row>
    <row r="78" spans="1:7" ht="15.6">
      <c r="A78" s="119"/>
      <c r="B78" s="117"/>
      <c r="C78" s="117"/>
      <c r="D78" s="144"/>
      <c r="E78" s="144"/>
      <c r="F78" s="32"/>
      <c r="G78" s="32"/>
    </row>
    <row r="79" spans="1:7" ht="15.6">
      <c r="A79" s="119"/>
      <c r="B79" s="117"/>
      <c r="C79" s="117"/>
      <c r="D79" s="144"/>
      <c r="E79" s="144"/>
      <c r="F79" s="32"/>
      <c r="G79" s="32"/>
    </row>
    <row r="80" spans="1:7" ht="15.6">
      <c r="A80" s="119"/>
      <c r="B80" s="117"/>
      <c r="C80" s="117"/>
      <c r="D80" s="144"/>
      <c r="E80" s="144"/>
      <c r="F80" s="32"/>
      <c r="G80" s="32"/>
    </row>
    <row r="81" spans="1:7" ht="15.6">
      <c r="A81" s="119"/>
      <c r="B81" s="117"/>
      <c r="C81" s="117"/>
      <c r="D81" s="144"/>
      <c r="E81" s="144"/>
      <c r="F81" s="32"/>
      <c r="G81" s="32"/>
    </row>
    <row r="82" spans="1:7" ht="15.6">
      <c r="A82" s="119"/>
      <c r="B82" s="117"/>
      <c r="C82" s="117"/>
      <c r="D82" s="144"/>
      <c r="E82" s="144"/>
      <c r="F82" s="32"/>
      <c r="G82" s="32"/>
    </row>
    <row r="83" spans="1:7" ht="15.6">
      <c r="A83" s="119"/>
      <c r="B83" s="117"/>
      <c r="C83" s="117"/>
      <c r="D83" s="144"/>
      <c r="E83" s="144"/>
      <c r="F83" s="32"/>
      <c r="G83" s="32"/>
    </row>
    <row r="84" spans="1:7" ht="15.6">
      <c r="A84" s="119"/>
      <c r="B84" s="117"/>
      <c r="C84" s="117"/>
      <c r="D84" s="144"/>
      <c r="E84" s="144"/>
      <c r="F84" s="32"/>
      <c r="G84" s="32"/>
    </row>
    <row r="85" spans="1:7" ht="15.6">
      <c r="A85" s="119"/>
      <c r="B85" s="117"/>
      <c r="C85" s="117"/>
      <c r="D85" s="144"/>
      <c r="E85" s="144"/>
      <c r="F85" s="32"/>
      <c r="G85" s="32"/>
    </row>
    <row r="86" spans="1:7" ht="15.6">
      <c r="A86" s="119"/>
      <c r="B86" s="117"/>
      <c r="C86" s="117"/>
      <c r="D86" s="144"/>
      <c r="E86" s="144"/>
      <c r="F86" s="32"/>
      <c r="G86" s="32"/>
    </row>
    <row r="87" spans="1:7" ht="15.6">
      <c r="A87" s="119"/>
      <c r="B87" s="117"/>
      <c r="C87" s="117"/>
      <c r="D87" s="144"/>
      <c r="E87" s="144"/>
      <c r="F87" s="32"/>
      <c r="G87" s="32"/>
    </row>
    <row r="88" spans="1:7" ht="15.6">
      <c r="A88" s="119"/>
      <c r="B88" s="117"/>
      <c r="C88" s="117"/>
      <c r="D88" s="144"/>
      <c r="E88" s="144"/>
      <c r="F88" s="32"/>
      <c r="G88" s="32"/>
    </row>
    <row r="89" spans="1:7" ht="15.6">
      <c r="A89" s="119"/>
      <c r="B89" s="117"/>
      <c r="C89" s="117"/>
      <c r="D89" s="144"/>
      <c r="E89" s="144"/>
      <c r="F89" s="32"/>
      <c r="G89" s="32"/>
    </row>
    <row r="90" spans="1:7" ht="15.6">
      <c r="A90" s="119"/>
      <c r="B90" s="117"/>
      <c r="C90" s="117"/>
      <c r="D90" s="144"/>
      <c r="E90" s="144"/>
      <c r="F90" s="32"/>
      <c r="G90" s="32"/>
    </row>
    <row r="91" spans="1:7" ht="15.6">
      <c r="A91" s="119"/>
      <c r="B91" s="117"/>
      <c r="C91" s="117"/>
      <c r="D91" s="144"/>
      <c r="E91" s="144"/>
      <c r="F91" s="32"/>
      <c r="G91" s="32"/>
    </row>
    <row r="92" spans="1:7" ht="15.6">
      <c r="A92" s="119"/>
      <c r="B92" s="117"/>
      <c r="C92" s="117"/>
      <c r="D92" s="144"/>
      <c r="E92" s="144"/>
      <c r="F92" s="32"/>
      <c r="G92" s="32"/>
    </row>
    <row r="93" spans="1:7" ht="15.6">
      <c r="A93" s="119"/>
      <c r="B93" s="117"/>
      <c r="C93" s="117"/>
      <c r="D93" s="144"/>
      <c r="E93" s="144"/>
      <c r="F93" s="32"/>
      <c r="G93" s="32"/>
    </row>
    <row r="94" spans="1:7" ht="15.6">
      <c r="A94" s="119"/>
      <c r="B94" s="117"/>
      <c r="C94" s="117"/>
      <c r="D94" s="144"/>
      <c r="E94" s="144"/>
      <c r="F94" s="32"/>
      <c r="G94" s="32"/>
    </row>
    <row r="95" spans="1:7" ht="15.6">
      <c r="A95" s="119"/>
      <c r="B95" s="117"/>
      <c r="C95" s="117"/>
      <c r="D95" s="144"/>
      <c r="E95" s="144"/>
      <c r="F95" s="32"/>
      <c r="G95" s="32"/>
    </row>
    <row r="96" spans="1:7" ht="15.6">
      <c r="A96" s="119"/>
      <c r="B96" s="117"/>
      <c r="C96" s="117"/>
      <c r="D96" s="144"/>
      <c r="E96" s="144"/>
      <c r="F96" s="32"/>
      <c r="G96" s="32"/>
    </row>
    <row r="97" spans="1:7" ht="15.6">
      <c r="A97" s="119"/>
      <c r="B97" s="117"/>
      <c r="C97" s="117"/>
      <c r="D97" s="144"/>
      <c r="E97" s="144"/>
      <c r="F97" s="32"/>
      <c r="G97" s="32"/>
    </row>
    <row r="98" spans="1:7" ht="15.6">
      <c r="A98" s="119"/>
      <c r="B98" s="117"/>
      <c r="C98" s="117"/>
      <c r="D98" s="144"/>
      <c r="E98" s="144"/>
      <c r="F98" s="32"/>
      <c r="G98" s="32"/>
    </row>
    <row r="99" spans="1:7" ht="15.6">
      <c r="A99" s="119"/>
      <c r="B99" s="117"/>
      <c r="C99" s="117"/>
      <c r="D99" s="144"/>
      <c r="E99" s="144"/>
      <c r="F99" s="32"/>
      <c r="G99" s="32"/>
    </row>
    <row r="100" spans="1:7" ht="15.6">
      <c r="A100" s="119"/>
      <c r="B100" s="117"/>
      <c r="C100" s="117"/>
      <c r="D100" s="144"/>
      <c r="E100" s="144"/>
      <c r="F100" s="32"/>
      <c r="G100" s="32"/>
    </row>
    <row r="101" spans="1:7" ht="15.6">
      <c r="A101" s="119"/>
      <c r="B101" s="117"/>
      <c r="C101" s="117"/>
      <c r="D101" s="144"/>
      <c r="E101" s="144"/>
      <c r="F101" s="32"/>
      <c r="G101" s="32"/>
    </row>
    <row r="102" spans="1:7" ht="15.6">
      <c r="A102" s="119"/>
      <c r="B102" s="117"/>
      <c r="C102" s="117"/>
      <c r="D102" s="144"/>
      <c r="E102" s="144"/>
      <c r="F102" s="32"/>
      <c r="G102" s="32"/>
    </row>
    <row r="103" spans="1:7" ht="15.6">
      <c r="A103" s="119"/>
      <c r="B103" s="117"/>
      <c r="C103" s="117"/>
      <c r="D103" s="144"/>
      <c r="E103" s="144"/>
      <c r="F103" s="32"/>
      <c r="G103" s="32"/>
    </row>
  </sheetData>
  <mergeCells count="1">
    <mergeCell ref="A1:G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100"/>
  <sheetViews>
    <sheetView topLeftCell="A18" workbookViewId="0">
      <selection activeCell="D11" sqref="D11"/>
    </sheetView>
  </sheetViews>
  <sheetFormatPr defaultColWidth="14.44140625" defaultRowHeight="15" customHeight="1"/>
  <cols>
    <col min="1" max="1" width="31.88671875" customWidth="1"/>
    <col min="2" max="2" width="9.109375" customWidth="1"/>
    <col min="3" max="3" width="9.33203125" customWidth="1"/>
    <col min="4" max="4" width="11.5546875" customWidth="1"/>
    <col min="5" max="5" width="15" customWidth="1"/>
    <col min="6" max="6" width="16.44140625" customWidth="1"/>
    <col min="7" max="7" width="25.33203125" customWidth="1"/>
    <col min="8" max="11" width="8.6640625" customWidth="1"/>
  </cols>
  <sheetData>
    <row r="1" spans="1:11">
      <c r="A1" s="122" t="s">
        <v>534</v>
      </c>
      <c r="H1" s="2"/>
      <c r="I1" s="2"/>
      <c r="J1" s="2"/>
      <c r="K1" s="2"/>
    </row>
    <row r="2" spans="1:11" ht="15" customHeight="1">
      <c r="A2" s="127" t="s">
        <v>469</v>
      </c>
      <c r="B2" s="128"/>
      <c r="C2" s="128"/>
      <c r="D2" s="128"/>
      <c r="E2" s="129"/>
      <c r="F2" s="39"/>
      <c r="G2" s="39"/>
      <c r="H2" s="2"/>
      <c r="I2" s="2"/>
      <c r="J2" s="2"/>
      <c r="K2" s="2"/>
    </row>
    <row r="3" spans="1:11">
      <c r="A3" s="92" t="s">
        <v>470</v>
      </c>
      <c r="B3" s="93" t="s">
        <v>471</v>
      </c>
      <c r="C3" s="93" t="s">
        <v>535</v>
      </c>
      <c r="D3" s="95" t="s">
        <v>473</v>
      </c>
      <c r="E3" s="95" t="s">
        <v>536</v>
      </c>
      <c r="F3" s="38" t="s">
        <v>537</v>
      </c>
      <c r="G3" s="38"/>
      <c r="H3" s="2"/>
      <c r="I3" s="2"/>
      <c r="J3" s="2"/>
      <c r="K3" s="2"/>
    </row>
    <row r="4" spans="1:11">
      <c r="A4" s="40" t="s">
        <v>538</v>
      </c>
      <c r="B4" s="41" t="s">
        <v>477</v>
      </c>
      <c r="C4" s="41">
        <v>1.2</v>
      </c>
      <c r="D4" s="43">
        <v>27600</v>
      </c>
      <c r="E4" s="43">
        <f>C4*D4</f>
        <v>33120</v>
      </c>
      <c r="F4" s="130">
        <f>E4/2</f>
        <v>16560</v>
      </c>
      <c r="G4" s="130"/>
      <c r="H4" s="131"/>
      <c r="I4" s="131">
        <v>0.6</v>
      </c>
      <c r="J4" s="131"/>
      <c r="K4" s="131"/>
    </row>
    <row r="5" spans="1:11" ht="15" customHeight="1">
      <c r="A5" s="132" t="s">
        <v>539</v>
      </c>
      <c r="B5" s="133"/>
      <c r="C5" s="133"/>
      <c r="D5" s="133"/>
      <c r="E5" s="133"/>
      <c r="F5" s="133"/>
      <c r="G5" s="134"/>
    </row>
    <row r="6" spans="1:11">
      <c r="A6" s="92" t="s">
        <v>470</v>
      </c>
      <c r="B6" s="93" t="s">
        <v>471</v>
      </c>
      <c r="C6" s="93" t="s">
        <v>479</v>
      </c>
      <c r="D6" s="95" t="s">
        <v>480</v>
      </c>
      <c r="E6" s="95" t="s">
        <v>481</v>
      </c>
      <c r="F6" s="38" t="s">
        <v>540</v>
      </c>
      <c r="G6" s="38" t="s">
        <v>541</v>
      </c>
      <c r="H6" s="2"/>
      <c r="I6" s="2"/>
      <c r="J6" s="2"/>
      <c r="K6" s="2"/>
    </row>
    <row r="7" spans="1:11">
      <c r="A7" s="40" t="s">
        <v>542</v>
      </c>
      <c r="B7" s="285" t="s">
        <v>745</v>
      </c>
      <c r="C7" s="41">
        <v>3</v>
      </c>
      <c r="D7" s="43">
        <f>'Item list 2025 '!D40</f>
        <v>2225</v>
      </c>
      <c r="E7" s="43">
        <f t="shared" ref="E7:E11" si="0">D7*C7</f>
        <v>6675</v>
      </c>
      <c r="F7" s="45">
        <f t="shared" ref="F7:F10" si="1">E7/2</f>
        <v>3337.5</v>
      </c>
      <c r="G7" s="45">
        <v>0</v>
      </c>
    </row>
    <row r="8" spans="1:11">
      <c r="A8" s="40" t="s">
        <v>28</v>
      </c>
      <c r="B8" s="41" t="s">
        <v>484</v>
      </c>
      <c r="C8" s="41">
        <v>1.5</v>
      </c>
      <c r="D8" s="43">
        <f>'Item list 2025 '!D5</f>
        <v>600</v>
      </c>
      <c r="E8" s="43">
        <f t="shared" si="0"/>
        <v>900</v>
      </c>
      <c r="F8" s="45">
        <f t="shared" si="1"/>
        <v>450</v>
      </c>
      <c r="G8" s="45">
        <f>C8*H8</f>
        <v>900</v>
      </c>
      <c r="H8">
        <v>600</v>
      </c>
    </row>
    <row r="9" spans="1:11">
      <c r="A9" s="40" t="s">
        <v>486</v>
      </c>
      <c r="B9" s="41" t="s">
        <v>271</v>
      </c>
      <c r="C9" s="41">
        <v>3</v>
      </c>
      <c r="D9" s="43">
        <f>'Item list 2025 '!D141</f>
        <v>830</v>
      </c>
      <c r="E9" s="43">
        <f t="shared" si="0"/>
        <v>2490</v>
      </c>
      <c r="F9" s="45">
        <f t="shared" si="1"/>
        <v>1245</v>
      </c>
      <c r="G9" s="45">
        <v>4200</v>
      </c>
    </row>
    <row r="10" spans="1:11">
      <c r="A10" s="40" t="s">
        <v>487</v>
      </c>
      <c r="B10" s="41" t="s">
        <v>271</v>
      </c>
      <c r="C10" s="41">
        <v>2</v>
      </c>
      <c r="D10" s="43">
        <f>'Item list 2025 '!D144</f>
        <v>570</v>
      </c>
      <c r="E10" s="43">
        <f t="shared" si="0"/>
        <v>1140</v>
      </c>
      <c r="F10" s="45">
        <f t="shared" si="1"/>
        <v>570</v>
      </c>
      <c r="G10" s="45">
        <v>0</v>
      </c>
    </row>
    <row r="11" spans="1:11">
      <c r="A11" s="40" t="s">
        <v>543</v>
      </c>
      <c r="B11" s="41" t="s">
        <v>490</v>
      </c>
      <c r="C11" s="41">
        <v>100</v>
      </c>
      <c r="D11" s="486">
        <f>'Item list 2025 '!E8</f>
        <v>10</v>
      </c>
      <c r="E11" s="43">
        <f t="shared" si="0"/>
        <v>1000</v>
      </c>
      <c r="F11" s="45">
        <f>C11*D11</f>
        <v>1000</v>
      </c>
      <c r="G11" s="45">
        <f>E11</f>
        <v>1000</v>
      </c>
    </row>
    <row r="12" spans="1:11" ht="15" customHeight="1">
      <c r="A12" s="132" t="s">
        <v>329</v>
      </c>
      <c r="B12" s="133"/>
      <c r="C12" s="133"/>
      <c r="D12" s="133"/>
      <c r="E12" s="133"/>
      <c r="F12" s="133"/>
      <c r="G12" s="134"/>
    </row>
    <row r="13" spans="1:11">
      <c r="A13" s="40" t="s">
        <v>171</v>
      </c>
      <c r="B13" s="285" t="s">
        <v>168</v>
      </c>
      <c r="C13" s="41">
        <v>1</v>
      </c>
      <c r="D13" s="43">
        <f>'Item list 2025 '!D178</f>
        <v>357</v>
      </c>
      <c r="E13" s="43">
        <f t="shared" ref="E13:E17" si="2">D13*C13</f>
        <v>357</v>
      </c>
      <c r="F13" s="45">
        <f>'Item list 2025 '!D177</f>
        <v>290</v>
      </c>
      <c r="G13" s="45"/>
    </row>
    <row r="14" spans="1:11">
      <c r="A14" s="40" t="s">
        <v>336</v>
      </c>
      <c r="B14" s="41" t="s">
        <v>173</v>
      </c>
      <c r="C14" s="41">
        <v>2</v>
      </c>
      <c r="D14" s="43">
        <f>'Item list 2025 '!D205</f>
        <v>210</v>
      </c>
      <c r="E14" s="43">
        <f t="shared" si="2"/>
        <v>420</v>
      </c>
      <c r="F14" s="45">
        <f t="shared" ref="F14" si="3">E14/2</f>
        <v>210</v>
      </c>
      <c r="G14" s="45"/>
    </row>
    <row r="15" spans="1:11">
      <c r="A15" s="40" t="s">
        <v>544</v>
      </c>
      <c r="B15" s="41" t="s">
        <v>168</v>
      </c>
      <c r="C15" s="41">
        <v>3</v>
      </c>
      <c r="D15" s="43">
        <f>'Item list 2025 '!D245</f>
        <v>719</v>
      </c>
      <c r="E15" s="43">
        <f t="shared" si="2"/>
        <v>2157</v>
      </c>
      <c r="F15" s="45">
        <f t="shared" ref="F15:F16" si="4">(C15*D15)</f>
        <v>2157</v>
      </c>
      <c r="G15" s="45">
        <f>E15</f>
        <v>2157</v>
      </c>
    </row>
    <row r="16" spans="1:11">
      <c r="A16" s="135" t="s">
        <v>545</v>
      </c>
      <c r="B16" s="41" t="s">
        <v>176</v>
      </c>
      <c r="C16" s="41">
        <v>1</v>
      </c>
      <c r="D16" s="43">
        <f>'Item list 2025 '!D238</f>
        <v>2615</v>
      </c>
      <c r="E16" s="43">
        <f t="shared" si="2"/>
        <v>2615</v>
      </c>
      <c r="F16" s="45">
        <f t="shared" si="4"/>
        <v>2615</v>
      </c>
      <c r="G16" s="45"/>
    </row>
    <row r="17" spans="1:11">
      <c r="A17" s="40" t="s">
        <v>546</v>
      </c>
      <c r="B17" s="285" t="s">
        <v>381</v>
      </c>
      <c r="C17" s="41">
        <v>1</v>
      </c>
      <c r="D17" s="43">
        <f>'Item list 2025 '!D194</f>
        <v>170</v>
      </c>
      <c r="E17" s="43">
        <f t="shared" si="2"/>
        <v>170</v>
      </c>
      <c r="F17" s="45">
        <f>C17*D17</f>
        <v>170</v>
      </c>
      <c r="G17" s="45">
        <f>E17</f>
        <v>170</v>
      </c>
    </row>
    <row r="18" spans="1:11" ht="15" customHeight="1">
      <c r="A18" s="132" t="s">
        <v>497</v>
      </c>
      <c r="B18" s="133"/>
      <c r="C18" s="133"/>
      <c r="D18" s="133"/>
      <c r="E18" s="133"/>
      <c r="F18" s="133"/>
      <c r="G18" s="45"/>
    </row>
    <row r="19" spans="1:11">
      <c r="A19" s="40" t="s">
        <v>547</v>
      </c>
      <c r="B19" s="41" t="s">
        <v>499</v>
      </c>
      <c r="C19" s="41">
        <v>4</v>
      </c>
      <c r="D19" s="43">
        <f>'Item list 2025 '!D10</f>
        <v>85</v>
      </c>
      <c r="E19" s="43">
        <f t="shared" ref="E19:E25" si="5">D19*C19</f>
        <v>340</v>
      </c>
      <c r="F19" s="45">
        <f t="shared" ref="F19:F25" si="6">E19/2</f>
        <v>170</v>
      </c>
      <c r="G19" s="45">
        <f t="shared" ref="G19:G25" si="7">E19</f>
        <v>340</v>
      </c>
    </row>
    <row r="20" spans="1:11">
      <c r="A20" s="40" t="s">
        <v>500</v>
      </c>
      <c r="B20" s="41" t="s">
        <v>499</v>
      </c>
      <c r="C20" s="41">
        <v>2</v>
      </c>
      <c r="D20" s="43">
        <f>'Item list 2025 '!D10</f>
        <v>85</v>
      </c>
      <c r="E20" s="43">
        <f t="shared" si="5"/>
        <v>170</v>
      </c>
      <c r="F20" s="45">
        <f t="shared" si="6"/>
        <v>85</v>
      </c>
      <c r="G20" s="45">
        <f t="shared" si="7"/>
        <v>170</v>
      </c>
    </row>
    <row r="21" spans="1:11">
      <c r="A21" s="40" t="s">
        <v>501</v>
      </c>
      <c r="B21" s="41" t="s">
        <v>499</v>
      </c>
      <c r="C21" s="41">
        <v>2</v>
      </c>
      <c r="D21" s="43">
        <f>'Item list 2025 '!D10</f>
        <v>85</v>
      </c>
      <c r="E21" s="43">
        <f t="shared" si="5"/>
        <v>170</v>
      </c>
      <c r="F21" s="45">
        <f t="shared" si="6"/>
        <v>85</v>
      </c>
      <c r="G21" s="45">
        <f t="shared" si="7"/>
        <v>170</v>
      </c>
    </row>
    <row r="22" spans="1:11">
      <c r="A22" s="40" t="s">
        <v>502</v>
      </c>
      <c r="B22" s="41" t="s">
        <v>499</v>
      </c>
      <c r="C22" s="41">
        <v>10</v>
      </c>
      <c r="D22" s="43">
        <f>'Item list 2025 '!D10</f>
        <v>85</v>
      </c>
      <c r="E22" s="43">
        <f t="shared" si="5"/>
        <v>850</v>
      </c>
      <c r="F22" s="45">
        <f t="shared" si="6"/>
        <v>425</v>
      </c>
      <c r="G22" s="45">
        <f t="shared" si="7"/>
        <v>850</v>
      </c>
    </row>
    <row r="23" spans="1:11">
      <c r="A23" s="40" t="s">
        <v>424</v>
      </c>
      <c r="B23" s="41" t="s">
        <v>548</v>
      </c>
      <c r="C23" s="41">
        <v>24</v>
      </c>
      <c r="D23" s="43">
        <f>'Item list 2025 '!E10</f>
        <v>11</v>
      </c>
      <c r="E23" s="43">
        <f t="shared" si="5"/>
        <v>264</v>
      </c>
      <c r="F23" s="45">
        <f t="shared" si="6"/>
        <v>132</v>
      </c>
      <c r="G23" s="45">
        <f t="shared" si="7"/>
        <v>264</v>
      </c>
    </row>
    <row r="24" spans="1:11">
      <c r="A24" s="40" t="s">
        <v>549</v>
      </c>
      <c r="B24" s="285" t="s">
        <v>746</v>
      </c>
      <c r="C24" s="41">
        <v>1</v>
      </c>
      <c r="D24" s="43">
        <f>'Item list 2025 '!D11</f>
        <v>550</v>
      </c>
      <c r="E24" s="43">
        <f t="shared" si="5"/>
        <v>550</v>
      </c>
      <c r="F24" s="45">
        <f>D24</f>
        <v>550</v>
      </c>
      <c r="G24" s="45">
        <f t="shared" si="7"/>
        <v>550</v>
      </c>
    </row>
    <row r="25" spans="1:11">
      <c r="A25" s="40" t="s">
        <v>550</v>
      </c>
      <c r="B25" s="41" t="s">
        <v>499</v>
      </c>
      <c r="C25" s="41">
        <v>15</v>
      </c>
      <c r="D25" s="43">
        <f>'Item list 2025 '!D10</f>
        <v>85</v>
      </c>
      <c r="E25" s="43">
        <f t="shared" si="5"/>
        <v>1275</v>
      </c>
      <c r="F25" s="45">
        <f t="shared" si="6"/>
        <v>637.5</v>
      </c>
      <c r="G25" s="45">
        <f t="shared" si="7"/>
        <v>1275</v>
      </c>
    </row>
    <row r="26" spans="1:11">
      <c r="A26" s="79" t="s">
        <v>509</v>
      </c>
      <c r="B26" s="80"/>
      <c r="C26" s="80"/>
      <c r="D26" s="103"/>
      <c r="E26" s="103">
        <f t="shared" ref="E26:G26" si="8">SUM(E7:E25)</f>
        <v>21543</v>
      </c>
      <c r="F26" s="136">
        <f t="shared" si="8"/>
        <v>14129</v>
      </c>
      <c r="G26" s="136">
        <f t="shared" si="8"/>
        <v>12046</v>
      </c>
      <c r="H26" s="2"/>
      <c r="I26" s="2"/>
      <c r="J26" s="2"/>
      <c r="K26" s="2"/>
    </row>
    <row r="27" spans="1:11">
      <c r="A27" s="137" t="s">
        <v>510</v>
      </c>
      <c r="B27" s="138"/>
      <c r="C27" s="138"/>
      <c r="D27" s="139"/>
      <c r="E27" s="139">
        <f>SUM(E4-E26)</f>
        <v>11577</v>
      </c>
      <c r="F27" s="140">
        <f>F4-F26</f>
        <v>2431</v>
      </c>
      <c r="G27" s="140">
        <f>E4-G26</f>
        <v>21074</v>
      </c>
      <c r="H27" s="2"/>
      <c r="I27" s="2"/>
      <c r="J27" s="2"/>
      <c r="K27" s="2"/>
    </row>
    <row r="28" spans="1:11">
      <c r="A28" s="141" t="s">
        <v>511</v>
      </c>
      <c r="B28" s="142"/>
      <c r="C28" s="142"/>
      <c r="D28" s="82"/>
      <c r="E28" s="145">
        <f t="shared" ref="E28:F28" si="9">E27/E4</f>
        <v>0.34954710144927537</v>
      </c>
      <c r="F28" s="91">
        <f t="shared" si="9"/>
        <v>0.14679951690821255</v>
      </c>
      <c r="G28" s="91">
        <f>G27/E4</f>
        <v>0.63629227053140092</v>
      </c>
      <c r="H28" s="2"/>
      <c r="I28" s="2"/>
      <c r="J28" s="2"/>
      <c r="K28" s="2"/>
    </row>
    <row r="29" spans="1:11">
      <c r="A29" s="92" t="s">
        <v>512</v>
      </c>
      <c r="B29" s="93" t="s">
        <v>513</v>
      </c>
      <c r="C29" s="93"/>
      <c r="D29" s="95"/>
      <c r="E29" s="95">
        <f>E26/C4</f>
        <v>17952.5</v>
      </c>
      <c r="F29" s="38">
        <f>F26/I4</f>
        <v>23548.333333333336</v>
      </c>
      <c r="G29" s="38">
        <f>G26/C4</f>
        <v>10038.333333333334</v>
      </c>
      <c r="H29" s="2"/>
      <c r="I29" s="2"/>
      <c r="J29" s="2"/>
      <c r="K29" s="2"/>
    </row>
    <row r="30" spans="1:11">
      <c r="A30" s="92" t="s">
        <v>514</v>
      </c>
      <c r="B30" s="93" t="s">
        <v>551</v>
      </c>
      <c r="C30" s="93"/>
      <c r="D30" s="95"/>
      <c r="E30" s="95">
        <f>E26/D4</f>
        <v>0.78054347826086956</v>
      </c>
      <c r="F30" s="38">
        <f>E30/2</f>
        <v>0.39027173913043478</v>
      </c>
      <c r="G30" s="38">
        <f>G26/D4</f>
        <v>0.43644927536231887</v>
      </c>
      <c r="H30" s="2"/>
      <c r="I30" s="2"/>
      <c r="J30" s="2"/>
      <c r="K30" s="2"/>
    </row>
    <row r="31" spans="1:11">
      <c r="A31" s="119"/>
      <c r="B31" s="117"/>
      <c r="C31" s="117"/>
      <c r="D31" s="144"/>
      <c r="E31" s="144"/>
      <c r="F31" s="32"/>
      <c r="G31" s="32"/>
    </row>
    <row r="32" spans="1:11">
      <c r="A32" s="119"/>
      <c r="B32" s="117"/>
      <c r="C32" s="117"/>
      <c r="D32" s="144"/>
      <c r="E32" s="144"/>
      <c r="F32" s="32"/>
      <c r="G32" s="32"/>
    </row>
    <row r="33" spans="1:7">
      <c r="A33" s="113" t="s">
        <v>552</v>
      </c>
      <c r="B33" s="117"/>
      <c r="C33" s="117"/>
      <c r="D33" s="144"/>
      <c r="E33" s="144"/>
      <c r="F33" s="32"/>
      <c r="G33" s="32"/>
    </row>
    <row r="34" spans="1:7">
      <c r="A34" s="119" t="s">
        <v>553</v>
      </c>
      <c r="B34" s="117"/>
      <c r="C34" s="117"/>
      <c r="D34" s="144"/>
      <c r="E34" s="144"/>
      <c r="F34" s="32"/>
      <c r="G34" s="32"/>
    </row>
    <row r="35" spans="1:7">
      <c r="A35" s="119" t="s">
        <v>785</v>
      </c>
      <c r="B35" s="117"/>
      <c r="C35" s="117"/>
      <c r="D35" s="144"/>
      <c r="E35" s="144"/>
      <c r="F35" s="32"/>
      <c r="G35" s="32"/>
    </row>
    <row r="36" spans="1:7">
      <c r="A36" s="119" t="s">
        <v>554</v>
      </c>
      <c r="B36" s="117"/>
      <c r="C36" s="117"/>
      <c r="D36" s="144"/>
      <c r="E36" s="144"/>
      <c r="F36" s="32"/>
      <c r="G36" s="32"/>
    </row>
    <row r="37" spans="1:7">
      <c r="A37" s="119" t="s">
        <v>555</v>
      </c>
      <c r="B37" s="117"/>
      <c r="C37" s="117"/>
      <c r="D37" s="144"/>
      <c r="E37" s="144"/>
      <c r="F37" s="32"/>
      <c r="G37" s="32"/>
    </row>
    <row r="38" spans="1:7">
      <c r="A38" s="119" t="s">
        <v>556</v>
      </c>
      <c r="B38" s="117"/>
      <c r="C38" s="117"/>
      <c r="D38" s="144"/>
      <c r="E38" s="144"/>
      <c r="F38" s="32"/>
      <c r="G38" s="32"/>
    </row>
    <row r="39" spans="1:7">
      <c r="A39" s="119"/>
      <c r="B39" s="117"/>
      <c r="C39" s="117"/>
      <c r="D39" s="144"/>
      <c r="E39" s="144"/>
      <c r="F39" s="32"/>
      <c r="G39" s="32"/>
    </row>
    <row r="40" spans="1:7">
      <c r="A40" s="119"/>
      <c r="B40" s="117"/>
      <c r="C40" s="117"/>
      <c r="D40" s="144"/>
      <c r="E40" s="144"/>
      <c r="F40" s="32"/>
      <c r="G40" s="32"/>
    </row>
    <row r="41" spans="1:7">
      <c r="A41" s="119"/>
      <c r="B41" s="117"/>
      <c r="C41" s="117"/>
      <c r="D41" s="144"/>
      <c r="E41" s="144"/>
      <c r="F41" s="32"/>
      <c r="G41" s="32"/>
    </row>
    <row r="42" spans="1:7">
      <c r="A42" s="119"/>
      <c r="B42" s="117"/>
      <c r="C42" s="117"/>
      <c r="D42" s="144"/>
      <c r="E42" s="144"/>
      <c r="F42" s="32"/>
      <c r="G42" s="32"/>
    </row>
    <row r="43" spans="1:7">
      <c r="A43" s="119"/>
      <c r="B43" s="117"/>
      <c r="C43" s="117"/>
      <c r="D43" s="144"/>
      <c r="E43" s="144"/>
      <c r="F43" s="32"/>
      <c r="G43" s="32"/>
    </row>
    <row r="44" spans="1:7">
      <c r="A44" s="119"/>
      <c r="B44" s="117"/>
      <c r="C44" s="117"/>
      <c r="D44" s="144"/>
      <c r="E44" s="144"/>
      <c r="F44" s="32"/>
      <c r="G44" s="32"/>
    </row>
    <row r="45" spans="1:7">
      <c r="A45" s="119"/>
      <c r="B45" s="117"/>
      <c r="C45" s="117"/>
      <c r="D45" s="144"/>
      <c r="E45" s="144"/>
      <c r="F45" s="32"/>
      <c r="G45" s="32"/>
    </row>
    <row r="46" spans="1:7">
      <c r="A46" s="119"/>
      <c r="B46" s="117"/>
      <c r="C46" s="117"/>
      <c r="D46" s="144"/>
      <c r="E46" s="144"/>
      <c r="F46" s="32"/>
      <c r="G46" s="32"/>
    </row>
    <row r="47" spans="1:7" ht="15.6">
      <c r="A47" s="119"/>
      <c r="B47" s="117"/>
      <c r="C47" s="117"/>
      <c r="D47" s="144"/>
      <c r="E47" s="144"/>
      <c r="F47" s="32"/>
      <c r="G47" s="32"/>
    </row>
    <row r="48" spans="1:7" ht="15.6">
      <c r="A48" s="119"/>
      <c r="B48" s="117"/>
      <c r="C48" s="117"/>
      <c r="D48" s="144"/>
      <c r="E48" s="144"/>
      <c r="F48" s="32"/>
      <c r="G48" s="32"/>
    </row>
    <row r="49" spans="1:7" ht="15.6">
      <c r="A49" s="119"/>
      <c r="B49" s="117"/>
      <c r="C49" s="117"/>
      <c r="D49" s="144"/>
      <c r="E49" s="144"/>
      <c r="F49" s="32"/>
      <c r="G49" s="32"/>
    </row>
    <row r="50" spans="1:7" ht="15.6">
      <c r="A50" s="119"/>
      <c r="B50" s="117"/>
      <c r="C50" s="117"/>
      <c r="D50" s="144"/>
      <c r="E50" s="144"/>
      <c r="F50" s="32"/>
      <c r="G50" s="32"/>
    </row>
    <row r="51" spans="1:7" ht="15.6">
      <c r="A51" s="119"/>
      <c r="B51" s="117"/>
      <c r="C51" s="117"/>
      <c r="D51" s="144"/>
      <c r="E51" s="144"/>
      <c r="F51" s="32"/>
      <c r="G51" s="32"/>
    </row>
    <row r="52" spans="1:7" ht="15.6">
      <c r="A52" s="119"/>
      <c r="B52" s="117"/>
      <c r="C52" s="117"/>
      <c r="D52" s="144"/>
      <c r="E52" s="144"/>
      <c r="F52" s="32"/>
      <c r="G52" s="32"/>
    </row>
    <row r="53" spans="1:7" ht="15.6">
      <c r="A53" s="119"/>
      <c r="B53" s="117"/>
      <c r="C53" s="117"/>
      <c r="D53" s="144"/>
      <c r="E53" s="144"/>
      <c r="F53" s="32"/>
      <c r="G53" s="32"/>
    </row>
    <row r="54" spans="1:7" ht="15.6">
      <c r="A54" s="119"/>
      <c r="B54" s="117"/>
      <c r="C54" s="117"/>
      <c r="D54" s="144"/>
      <c r="E54" s="144"/>
      <c r="F54" s="32"/>
      <c r="G54" s="32"/>
    </row>
    <row r="55" spans="1:7" ht="15.6">
      <c r="A55" s="119"/>
      <c r="B55" s="117"/>
      <c r="C55" s="117"/>
      <c r="D55" s="144"/>
      <c r="E55" s="144"/>
      <c r="F55" s="32"/>
      <c r="G55" s="32"/>
    </row>
    <row r="56" spans="1:7" ht="15.6">
      <c r="A56" s="119"/>
      <c r="B56" s="117"/>
      <c r="C56" s="117"/>
      <c r="D56" s="144"/>
      <c r="E56" s="144"/>
      <c r="F56" s="32"/>
      <c r="G56" s="32"/>
    </row>
    <row r="57" spans="1:7" ht="15.6">
      <c r="A57" s="119"/>
      <c r="B57" s="117"/>
      <c r="C57" s="117"/>
      <c r="D57" s="144"/>
      <c r="E57" s="144"/>
      <c r="F57" s="32"/>
      <c r="G57" s="32"/>
    </row>
    <row r="58" spans="1:7" ht="15.6">
      <c r="A58" s="119"/>
      <c r="B58" s="117"/>
      <c r="C58" s="117"/>
      <c r="D58" s="144"/>
      <c r="E58" s="144"/>
      <c r="F58" s="32"/>
      <c r="G58" s="32"/>
    </row>
    <row r="59" spans="1:7" ht="15.6">
      <c r="A59" s="119"/>
      <c r="B59" s="117"/>
      <c r="C59" s="117"/>
      <c r="D59" s="144"/>
      <c r="E59" s="144"/>
      <c r="F59" s="32"/>
      <c r="G59" s="32"/>
    </row>
    <row r="60" spans="1:7" ht="15.6">
      <c r="A60" s="119"/>
      <c r="B60" s="117"/>
      <c r="C60" s="117"/>
      <c r="D60" s="144"/>
      <c r="E60" s="144"/>
      <c r="F60" s="32"/>
      <c r="G60" s="32"/>
    </row>
    <row r="61" spans="1:7" ht="15.6">
      <c r="A61" s="119"/>
      <c r="B61" s="117"/>
      <c r="C61" s="117"/>
      <c r="D61" s="144"/>
      <c r="E61" s="144"/>
      <c r="F61" s="32"/>
      <c r="G61" s="32"/>
    </row>
    <row r="62" spans="1:7" ht="15.6">
      <c r="A62" s="119"/>
      <c r="B62" s="117"/>
      <c r="C62" s="117"/>
      <c r="D62" s="144"/>
      <c r="E62" s="144"/>
      <c r="F62" s="32"/>
      <c r="G62" s="32"/>
    </row>
    <row r="63" spans="1:7" ht="15.6">
      <c r="A63" s="119"/>
      <c r="B63" s="117"/>
      <c r="C63" s="117"/>
      <c r="D63" s="144"/>
      <c r="E63" s="144"/>
      <c r="F63" s="32"/>
      <c r="G63" s="32"/>
    </row>
    <row r="64" spans="1:7" ht="15.6">
      <c r="A64" s="119"/>
      <c r="B64" s="117"/>
      <c r="C64" s="117"/>
      <c r="D64" s="144"/>
      <c r="E64" s="144"/>
      <c r="F64" s="32"/>
      <c r="G64" s="32"/>
    </row>
    <row r="65" spans="1:7" ht="15.6">
      <c r="A65" s="119"/>
      <c r="B65" s="117"/>
      <c r="C65" s="117"/>
      <c r="D65" s="144"/>
      <c r="E65" s="144"/>
      <c r="F65" s="32"/>
      <c r="G65" s="32"/>
    </row>
    <row r="66" spans="1:7" ht="15.6">
      <c r="A66" s="119"/>
      <c r="B66" s="117"/>
      <c r="C66" s="117"/>
      <c r="D66" s="144"/>
      <c r="E66" s="144"/>
      <c r="F66" s="32"/>
      <c r="G66" s="32"/>
    </row>
    <row r="67" spans="1:7" ht="15.6">
      <c r="A67" s="119"/>
      <c r="B67" s="117"/>
      <c r="C67" s="117"/>
      <c r="D67" s="144"/>
      <c r="E67" s="144"/>
      <c r="F67" s="32"/>
      <c r="G67" s="32"/>
    </row>
    <row r="68" spans="1:7" ht="15.6">
      <c r="A68" s="119"/>
      <c r="B68" s="117"/>
      <c r="C68" s="117"/>
      <c r="D68" s="144"/>
      <c r="E68" s="144"/>
      <c r="F68" s="32"/>
      <c r="G68" s="32"/>
    </row>
    <row r="69" spans="1:7" ht="15.6">
      <c r="A69" s="119"/>
      <c r="B69" s="117"/>
      <c r="C69" s="117"/>
      <c r="D69" s="144"/>
      <c r="E69" s="144"/>
      <c r="F69" s="32"/>
      <c r="G69" s="32"/>
    </row>
    <row r="70" spans="1:7" ht="15.6">
      <c r="A70" s="119"/>
      <c r="B70" s="117"/>
      <c r="C70" s="117"/>
      <c r="D70" s="144"/>
      <c r="E70" s="144"/>
      <c r="F70" s="32"/>
      <c r="G70" s="32"/>
    </row>
    <row r="71" spans="1:7" ht="15.6">
      <c r="A71" s="119"/>
      <c r="B71" s="117"/>
      <c r="C71" s="117"/>
      <c r="D71" s="144"/>
      <c r="E71" s="144"/>
      <c r="F71" s="32"/>
      <c r="G71" s="32"/>
    </row>
    <row r="72" spans="1:7" ht="15.6">
      <c r="A72" s="119"/>
      <c r="B72" s="117"/>
      <c r="C72" s="117"/>
      <c r="D72" s="144"/>
      <c r="E72" s="144"/>
      <c r="F72" s="32"/>
      <c r="G72" s="32"/>
    </row>
    <row r="73" spans="1:7" ht="15.6">
      <c r="A73" s="119"/>
      <c r="B73" s="117"/>
      <c r="C73" s="117"/>
      <c r="D73" s="144"/>
      <c r="E73" s="144"/>
      <c r="F73" s="32"/>
      <c r="G73" s="32"/>
    </row>
    <row r="74" spans="1:7" ht="15.6">
      <c r="A74" s="119"/>
      <c r="B74" s="117"/>
      <c r="C74" s="117"/>
      <c r="D74" s="144"/>
      <c r="E74" s="144"/>
      <c r="F74" s="32"/>
      <c r="G74" s="32"/>
    </row>
    <row r="75" spans="1:7" ht="15.6">
      <c r="A75" s="119"/>
      <c r="B75" s="117"/>
      <c r="C75" s="117"/>
      <c r="D75" s="144"/>
      <c r="E75" s="144"/>
      <c r="F75" s="32"/>
      <c r="G75" s="32"/>
    </row>
    <row r="76" spans="1:7" ht="15.6">
      <c r="A76" s="119"/>
      <c r="B76" s="117"/>
      <c r="C76" s="117"/>
      <c r="D76" s="144"/>
      <c r="E76" s="144"/>
      <c r="F76" s="32"/>
      <c r="G76" s="32"/>
    </row>
    <row r="77" spans="1:7" ht="15.6">
      <c r="A77" s="119"/>
      <c r="B77" s="117"/>
      <c r="C77" s="117"/>
      <c r="D77" s="144"/>
      <c r="E77" s="144"/>
      <c r="F77" s="32"/>
      <c r="G77" s="32"/>
    </row>
    <row r="78" spans="1:7" ht="15.6">
      <c r="A78" s="119"/>
      <c r="B78" s="117"/>
      <c r="C78" s="117"/>
      <c r="D78" s="144"/>
      <c r="E78" s="144"/>
      <c r="F78" s="32"/>
      <c r="G78" s="32"/>
    </row>
    <row r="79" spans="1:7" ht="15.6">
      <c r="A79" s="119"/>
      <c r="B79" s="117"/>
      <c r="C79" s="117"/>
      <c r="D79" s="144"/>
      <c r="E79" s="144"/>
      <c r="F79" s="32"/>
      <c r="G79" s="32"/>
    </row>
    <row r="80" spans="1:7" ht="15.6">
      <c r="A80" s="119"/>
      <c r="B80" s="117"/>
      <c r="C80" s="117"/>
      <c r="D80" s="144"/>
      <c r="E80" s="144"/>
      <c r="F80" s="32"/>
      <c r="G80" s="32"/>
    </row>
    <row r="81" spans="1:7" ht="15.6">
      <c r="A81" s="119"/>
      <c r="B81" s="117"/>
      <c r="C81" s="117"/>
      <c r="D81" s="144"/>
      <c r="E81" s="144"/>
      <c r="F81" s="32"/>
      <c r="G81" s="32"/>
    </row>
    <row r="82" spans="1:7" ht="15.6">
      <c r="A82" s="119"/>
      <c r="B82" s="117"/>
      <c r="C82" s="117"/>
      <c r="D82" s="144"/>
      <c r="E82" s="144"/>
      <c r="F82" s="32"/>
      <c r="G82" s="32"/>
    </row>
    <row r="83" spans="1:7" ht="15.6">
      <c r="A83" s="119"/>
      <c r="B83" s="117"/>
      <c r="C83" s="117"/>
      <c r="D83" s="144"/>
      <c r="E83" s="144"/>
      <c r="F83" s="32"/>
      <c r="G83" s="32"/>
    </row>
    <row r="84" spans="1:7" ht="15.6">
      <c r="A84" s="119"/>
      <c r="B84" s="117"/>
      <c r="C84" s="117"/>
      <c r="D84" s="144"/>
      <c r="E84" s="144"/>
      <c r="F84" s="32"/>
      <c r="G84" s="32"/>
    </row>
    <row r="85" spans="1:7" ht="15.6">
      <c r="A85" s="119"/>
      <c r="B85" s="117"/>
      <c r="C85" s="117"/>
      <c r="D85" s="144"/>
      <c r="E85" s="144"/>
      <c r="F85" s="32"/>
      <c r="G85" s="32"/>
    </row>
    <row r="86" spans="1:7" ht="15.6">
      <c r="A86" s="119"/>
      <c r="B86" s="117"/>
      <c r="C86" s="117"/>
      <c r="D86" s="144"/>
      <c r="E86" s="144"/>
      <c r="F86" s="32"/>
      <c r="G86" s="32"/>
    </row>
    <row r="87" spans="1:7" ht="15.6">
      <c r="A87" s="119"/>
      <c r="B87" s="117"/>
      <c r="C87" s="117"/>
      <c r="D87" s="144"/>
      <c r="E87" s="144"/>
      <c r="F87" s="32"/>
      <c r="G87" s="32"/>
    </row>
    <row r="88" spans="1:7" ht="15.6">
      <c r="A88" s="119"/>
      <c r="B88" s="117"/>
      <c r="C88" s="117"/>
      <c r="D88" s="144"/>
      <c r="E88" s="144"/>
      <c r="F88" s="32"/>
      <c r="G88" s="32"/>
    </row>
    <row r="89" spans="1:7" ht="15.6">
      <c r="A89" s="119"/>
      <c r="B89" s="117"/>
      <c r="C89" s="117"/>
      <c r="D89" s="144"/>
      <c r="E89" s="144"/>
      <c r="F89" s="32"/>
      <c r="G89" s="32"/>
    </row>
    <row r="90" spans="1:7" ht="15.6">
      <c r="A90" s="119"/>
      <c r="B90" s="117"/>
      <c r="C90" s="117"/>
      <c r="D90" s="144"/>
      <c r="E90" s="144"/>
      <c r="F90" s="32"/>
      <c r="G90" s="32"/>
    </row>
    <row r="91" spans="1:7" ht="15.6">
      <c r="A91" s="119"/>
      <c r="B91" s="117"/>
      <c r="C91" s="117"/>
      <c r="D91" s="144"/>
      <c r="E91" s="144"/>
      <c r="F91" s="32"/>
      <c r="G91" s="32"/>
    </row>
    <row r="92" spans="1:7" ht="15.6">
      <c r="A92" s="119"/>
      <c r="B92" s="117"/>
      <c r="C92" s="117"/>
      <c r="D92" s="144"/>
      <c r="E92" s="144"/>
      <c r="F92" s="32"/>
      <c r="G92" s="32"/>
    </row>
    <row r="93" spans="1:7" ht="15.6">
      <c r="A93" s="119"/>
      <c r="B93" s="117"/>
      <c r="C93" s="117"/>
      <c r="D93" s="144"/>
      <c r="E93" s="144"/>
      <c r="F93" s="32"/>
      <c r="G93" s="32"/>
    </row>
    <row r="94" spans="1:7" ht="15.6">
      <c r="A94" s="119"/>
      <c r="B94" s="117"/>
      <c r="C94" s="117"/>
      <c r="D94" s="144"/>
      <c r="E94" s="144"/>
      <c r="F94" s="32"/>
      <c r="G94" s="32"/>
    </row>
    <row r="95" spans="1:7" ht="15.6">
      <c r="A95" s="119"/>
      <c r="B95" s="117"/>
      <c r="C95" s="117"/>
      <c r="D95" s="144"/>
      <c r="E95" s="144"/>
      <c r="F95" s="32"/>
      <c r="G95" s="32"/>
    </row>
    <row r="96" spans="1:7" ht="15.6">
      <c r="A96" s="119"/>
      <c r="B96" s="117"/>
      <c r="C96" s="117"/>
      <c r="D96" s="144"/>
      <c r="E96" s="144"/>
      <c r="F96" s="32"/>
      <c r="G96" s="32"/>
    </row>
    <row r="97" spans="1:7" ht="15.6">
      <c r="A97" s="119"/>
      <c r="B97" s="117"/>
      <c r="C97" s="117"/>
      <c r="D97" s="144"/>
      <c r="E97" s="144"/>
      <c r="F97" s="32"/>
      <c r="G97" s="32"/>
    </row>
    <row r="98" spans="1:7" ht="15.6">
      <c r="A98" s="119"/>
      <c r="B98" s="117"/>
      <c r="C98" s="117"/>
      <c r="D98" s="144"/>
      <c r="E98" s="144"/>
      <c r="F98" s="32"/>
      <c r="G98" s="32"/>
    </row>
    <row r="99" spans="1:7" ht="15.6">
      <c r="A99" s="119"/>
      <c r="B99" s="117"/>
      <c r="C99" s="117"/>
      <c r="D99" s="144"/>
      <c r="E99" s="144"/>
      <c r="F99" s="32"/>
      <c r="G99" s="32"/>
    </row>
    <row r="100" spans="1:7" ht="15.6">
      <c r="A100" s="119"/>
      <c r="B100" s="117"/>
      <c r="C100" s="117"/>
      <c r="D100" s="144"/>
      <c r="E100" s="144"/>
      <c r="F100" s="32"/>
      <c r="G100" s="32"/>
    </row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Item list 2025 </vt:lpstr>
      <vt:lpstr>Item List</vt:lpstr>
      <vt:lpstr>Sheet3</vt:lpstr>
      <vt:lpstr>Maize Irrigated</vt:lpstr>
      <vt:lpstr>Rainfed Maize</vt:lpstr>
      <vt:lpstr>CA Maize</vt:lpstr>
      <vt:lpstr>Dry Bean</vt:lpstr>
      <vt:lpstr>Dry Beans Irrigated</vt:lpstr>
      <vt:lpstr>CA Beans</vt:lpstr>
      <vt:lpstr>Sweetpotato </vt:lpstr>
      <vt:lpstr>Sweet potato nursery</vt:lpstr>
      <vt:lpstr>Groundnuts </vt:lpstr>
      <vt:lpstr>Jugo Beans</vt:lpstr>
      <vt:lpstr>Cowpeas</vt:lpstr>
      <vt:lpstr>Taro</vt:lpstr>
      <vt:lpstr>Sunflower</vt:lpstr>
      <vt:lpstr>Sorghum</vt:lpstr>
      <vt:lpstr>Soybeans</vt:lpstr>
      <vt:lpstr>Cotton (BT) Irrigated</vt:lpstr>
      <vt:lpstr>Cassava </vt:lpstr>
      <vt:lpstr>Cotton Item List</vt:lpstr>
      <vt:lpstr>Sheet1</vt:lpstr>
      <vt:lpstr>'Item List'!Z_AF1A8D2B_0844_48F3_A6A3_78357CDEA1B4_.wvu.Rows</vt:lpstr>
      <vt:lpstr>'Item List'!Z_FCF4E3F8_7165_42D2_AFBD_DB003063B19B_.wvu.Rows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Phefeni</dc:creator>
  <cp:lastModifiedBy>Marketing Unit</cp:lastModifiedBy>
  <cp:lastPrinted>2023-03-28T12:57:51Z</cp:lastPrinted>
  <dcterms:created xsi:type="dcterms:W3CDTF">2013-08-20T10:49:28Z</dcterms:created>
  <dcterms:modified xsi:type="dcterms:W3CDTF">2025-08-28T11:27:12Z</dcterms:modified>
</cp:coreProperties>
</file>